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Romana\Documents\My Documents\"/>
    </mc:Choice>
  </mc:AlternateContent>
  <xr:revisionPtr revIDLastSave="0" documentId="13_ncr:1_{0D3B8A53-A7AA-40E7-9511-1223286F85C5}" xr6:coauthVersionLast="47" xr6:coauthVersionMax="47" xr10:uidLastSave="{00000000-0000-0000-0000-000000000000}"/>
  <bookViews>
    <workbookView xWindow="5328" yWindow="3396" windowWidth="17292" windowHeight="8964" firstSheet="1" activeTab="3" xr2:uid="{00000000-000D-0000-FFFF-FFFF00000000}"/>
  </bookViews>
  <sheets>
    <sheet name="SAŽETAK " sheetId="1" r:id="rId1"/>
    <sheet name="RAČUN P I R EKON. KLAS." sheetId="7" r:id="rId2"/>
    <sheet name="RAČUN P I R IZVORI FIN." sheetId="12" r:id="rId3"/>
    <sheet name="Rashodi -funkcijska" sheetId="9" r:id="rId4"/>
  </sheets>
  <definedNames>
    <definedName name="_xlnm.Print_Area" localSheetId="1">'RAČUN P I R EKON. KLAS.'!$A$1:$G$105</definedName>
    <definedName name="_xlnm.Print_Area" localSheetId="0">'SAŽETAK '!$A$1:$J$26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6" i="12" l="1"/>
  <c r="H23" i="12"/>
  <c r="H25" i="12"/>
  <c r="H26" i="12"/>
  <c r="G23" i="12"/>
  <c r="G25" i="12"/>
  <c r="G26" i="12"/>
  <c r="G31" i="12"/>
  <c r="G13" i="12"/>
  <c r="F11" i="12"/>
  <c r="F20" i="12"/>
  <c r="F17" i="12"/>
  <c r="F14" i="12"/>
  <c r="F34" i="12"/>
  <c r="D14" i="12"/>
  <c r="D11" i="12"/>
  <c r="F11" i="9" l="1"/>
  <c r="C11" i="9"/>
  <c r="E11" i="9"/>
  <c r="D11" i="9"/>
  <c r="B11" i="9"/>
  <c r="D47" i="12"/>
  <c r="D34" i="12"/>
  <c r="D20" i="12"/>
  <c r="H30" i="12"/>
  <c r="G30" i="12"/>
  <c r="D29" i="12"/>
  <c r="H10" i="12"/>
  <c r="G10" i="12"/>
  <c r="D7" i="12"/>
  <c r="D41" i="12"/>
  <c r="F47" i="12"/>
  <c r="F7" i="12"/>
  <c r="E47" i="12"/>
  <c r="E34" i="12"/>
  <c r="E7" i="12"/>
  <c r="E20" i="12"/>
  <c r="F29" i="12"/>
  <c r="G30" i="7"/>
  <c r="F41" i="12"/>
  <c r="E29" i="12"/>
  <c r="E41" i="12"/>
  <c r="F56" i="12"/>
  <c r="E56" i="12"/>
  <c r="D56" i="12"/>
  <c r="G97" i="7"/>
  <c r="G93" i="7"/>
  <c r="G92" i="7" s="1"/>
  <c r="E92" i="7"/>
  <c r="G90" i="7"/>
  <c r="G87" i="7"/>
  <c r="G59" i="7"/>
  <c r="G31" i="7"/>
  <c r="G24" i="7"/>
  <c r="E31" i="7"/>
  <c r="E30" i="7" s="1"/>
  <c r="E87" i="7"/>
  <c r="H88" i="7"/>
  <c r="H80" i="7"/>
  <c r="E78" i="7"/>
  <c r="E59" i="7"/>
  <c r="E16" i="7"/>
  <c r="G16" i="7"/>
  <c r="E11" i="7"/>
  <c r="E7" i="7"/>
  <c r="E14" i="7"/>
  <c r="F30" i="7"/>
  <c r="H91" i="7"/>
  <c r="F42" i="7"/>
  <c r="E90" i="7"/>
  <c r="H90" i="7" l="1"/>
  <c r="H16" i="7"/>
  <c r="L24" i="1"/>
  <c r="K24" i="1"/>
  <c r="L23" i="1"/>
  <c r="K23" i="1"/>
  <c r="L17" i="1"/>
  <c r="L16" i="1"/>
  <c r="K17" i="1"/>
  <c r="L6" i="1"/>
  <c r="L7" i="1"/>
  <c r="L9" i="1"/>
  <c r="L10" i="1"/>
  <c r="K16" i="1"/>
  <c r="K9" i="1"/>
  <c r="K10" i="1"/>
  <c r="K6" i="1"/>
  <c r="K7" i="1"/>
  <c r="H35" i="12" l="1"/>
  <c r="H39" i="12"/>
  <c r="H41" i="12"/>
  <c r="H42" i="12"/>
  <c r="H45" i="12"/>
  <c r="H48" i="12"/>
  <c r="G35" i="12"/>
  <c r="G39" i="12"/>
  <c r="G41" i="12"/>
  <c r="G42" i="12"/>
  <c r="G45" i="12"/>
  <c r="G48" i="12"/>
  <c r="F44" i="12"/>
  <c r="F38" i="12"/>
  <c r="E44" i="12"/>
  <c r="E38" i="12"/>
  <c r="D44" i="12"/>
  <c r="D38" i="12"/>
  <c r="H8" i="12"/>
  <c r="H12" i="12"/>
  <c r="H15" i="12"/>
  <c r="H18" i="12"/>
  <c r="H21" i="12"/>
  <c r="G8" i="12"/>
  <c r="G12" i="12"/>
  <c r="G15" i="12"/>
  <c r="G18" i="12"/>
  <c r="G21" i="12"/>
  <c r="E17" i="12"/>
  <c r="E14" i="12"/>
  <c r="E11" i="12"/>
  <c r="D17" i="12"/>
  <c r="D32" i="12"/>
  <c r="F32" i="12" l="1"/>
  <c r="E59" i="12"/>
  <c r="G44" i="12"/>
  <c r="H34" i="12"/>
  <c r="H29" i="12"/>
  <c r="G29" i="12"/>
  <c r="H44" i="12"/>
  <c r="H11" i="12"/>
  <c r="H7" i="12"/>
  <c r="G47" i="12"/>
  <c r="H17" i="12"/>
  <c r="G14" i="12"/>
  <c r="G34" i="12"/>
  <c r="G11" i="12"/>
  <c r="G17" i="12"/>
  <c r="G20" i="12"/>
  <c r="G38" i="12"/>
  <c r="H47" i="12"/>
  <c r="H38" i="12"/>
  <c r="F59" i="12"/>
  <c r="D59" i="12"/>
  <c r="H20" i="12"/>
  <c r="H14" i="12"/>
  <c r="G7" i="12"/>
  <c r="H83" i="7"/>
  <c r="H104" i="7"/>
  <c r="H61" i="7"/>
  <c r="G54" i="7"/>
  <c r="E54" i="7"/>
  <c r="H36" i="7"/>
  <c r="G35" i="7"/>
  <c r="E35" i="7"/>
  <c r="E34" i="7" s="1"/>
  <c r="E33" i="7" s="1"/>
  <c r="F33" i="7"/>
  <c r="G103" i="7"/>
  <c r="F95" i="7"/>
  <c r="E103" i="7"/>
  <c r="E97" i="7"/>
  <c r="H71" i="7"/>
  <c r="H72" i="7"/>
  <c r="H73" i="7"/>
  <c r="H65" i="7"/>
  <c r="H57" i="7"/>
  <c r="H58" i="7"/>
  <c r="H46" i="7"/>
  <c r="H47" i="7"/>
  <c r="H49" i="7"/>
  <c r="G86" i="7"/>
  <c r="E86" i="7"/>
  <c r="G78" i="7"/>
  <c r="G76" i="7"/>
  <c r="E76" i="7"/>
  <c r="G66" i="7"/>
  <c r="E66" i="7"/>
  <c r="G50" i="7"/>
  <c r="G48" i="7"/>
  <c r="G44" i="7"/>
  <c r="E50" i="7"/>
  <c r="E48" i="7"/>
  <c r="E44" i="7"/>
  <c r="F5" i="7"/>
  <c r="E32" i="12" l="1"/>
  <c r="H32" i="12" s="1"/>
  <c r="H103" i="7"/>
  <c r="F37" i="7"/>
  <c r="H59" i="12"/>
  <c r="G59" i="12"/>
  <c r="H48" i="7"/>
  <c r="E96" i="7"/>
  <c r="E95" i="7" s="1"/>
  <c r="G43" i="7"/>
  <c r="G42" i="7" s="1"/>
  <c r="G34" i="7"/>
  <c r="G33" i="7" s="1"/>
  <c r="I33" i="7" s="1"/>
  <c r="H35" i="7"/>
  <c r="G96" i="7"/>
  <c r="G95" i="7" s="1"/>
  <c r="F105" i="7"/>
  <c r="G53" i="7"/>
  <c r="E43" i="7"/>
  <c r="H12" i="7"/>
  <c r="H20" i="7"/>
  <c r="H23" i="7"/>
  <c r="H25" i="7"/>
  <c r="H28" i="7"/>
  <c r="H29" i="7"/>
  <c r="G105" i="7" l="1"/>
  <c r="H33" i="7"/>
  <c r="H34" i="7"/>
  <c r="I34" i="7"/>
  <c r="F13" i="9"/>
  <c r="F14" i="9"/>
  <c r="E13" i="9"/>
  <c r="E14" i="9"/>
  <c r="C12" i="9"/>
  <c r="D12" i="9"/>
  <c r="B12" i="9"/>
  <c r="H45" i="7"/>
  <c r="H51" i="7"/>
  <c r="H52" i="7"/>
  <c r="H55" i="7"/>
  <c r="H56" i="7"/>
  <c r="H60" i="7"/>
  <c r="H62" i="7"/>
  <c r="H63" i="7"/>
  <c r="F12" i="9" l="1"/>
  <c r="E12" i="9"/>
  <c r="H66" i="7" l="1"/>
  <c r="H78" i="7"/>
  <c r="H70" i="7"/>
  <c r="H85" i="7"/>
  <c r="H44" i="7"/>
  <c r="H30" i="7" s="1"/>
  <c r="H74" i="7"/>
  <c r="H81" i="7"/>
  <c r="H89" i="7"/>
  <c r="H68" i="7"/>
  <c r="H67" i="7"/>
  <c r="H75" i="7"/>
  <c r="E19" i="7"/>
  <c r="E18" i="7" s="1"/>
  <c r="E53" i="7" l="1"/>
  <c r="E22" i="7"/>
  <c r="H50" i="7"/>
  <c r="H59" i="7"/>
  <c r="H54" i="7"/>
  <c r="E42" i="7" l="1"/>
  <c r="E105" i="7" s="1"/>
  <c r="I43" i="7"/>
  <c r="H43" i="7"/>
  <c r="I53" i="7"/>
  <c r="H53" i="7"/>
  <c r="H96" i="7"/>
  <c r="I96" i="7"/>
  <c r="I95" i="7"/>
  <c r="G11" i="7" l="1"/>
  <c r="H11" i="7" s="1"/>
  <c r="G22" i="7"/>
  <c r="H22" i="7" s="1"/>
  <c r="H19" i="7"/>
  <c r="F18" i="1"/>
  <c r="G18" i="1"/>
  <c r="G27" i="7" l="1"/>
  <c r="G21" i="7"/>
  <c r="G18" i="7"/>
  <c r="G26" i="7" l="1"/>
  <c r="H18" i="7"/>
  <c r="I18" i="7"/>
  <c r="J18" i="1"/>
  <c r="I18" i="1"/>
  <c r="L18" i="1" l="1"/>
  <c r="I26" i="7"/>
  <c r="E9" i="7" l="1"/>
  <c r="E6" i="7" s="1"/>
  <c r="F7" i="1" l="1"/>
  <c r="F24" i="1"/>
  <c r="G24" i="1"/>
  <c r="G7" i="1"/>
  <c r="G10" i="1" l="1"/>
  <c r="I8" i="1"/>
  <c r="F10" i="1"/>
  <c r="G9" i="7" l="1"/>
  <c r="J8" i="1"/>
  <c r="L8" i="1" s="1"/>
  <c r="F9" i="1"/>
  <c r="F8" i="1" s="1"/>
  <c r="G9" i="1"/>
  <c r="G8" i="1" s="1"/>
  <c r="I5" i="1" l="1"/>
  <c r="I11" i="1" s="1"/>
  <c r="I26" i="1" s="1"/>
  <c r="G6" i="7"/>
  <c r="G6" i="1"/>
  <c r="G5" i="1" s="1"/>
  <c r="G11" i="1" s="1"/>
  <c r="G26" i="1" s="1"/>
  <c r="F6" i="1"/>
  <c r="F5" i="1" s="1"/>
  <c r="F11" i="1" s="1"/>
  <c r="F26" i="1" s="1"/>
  <c r="I6" i="7" l="1"/>
  <c r="G5" i="7"/>
  <c r="G37" i="7" s="1"/>
  <c r="H6" i="7"/>
  <c r="I37" i="7" l="1"/>
  <c r="I5" i="7"/>
  <c r="E27" i="7"/>
  <c r="E26" i="7" l="1"/>
  <c r="H27" i="7"/>
  <c r="J5" i="1"/>
  <c r="J11" i="1" l="1"/>
  <c r="L5" i="1"/>
  <c r="H26" i="7"/>
  <c r="E24" i="7"/>
  <c r="H8" i="1"/>
  <c r="K8" i="1" s="1"/>
  <c r="H95" i="7"/>
  <c r="J26" i="1" l="1"/>
  <c r="L11" i="1"/>
  <c r="H24" i="7"/>
  <c r="E21" i="7"/>
  <c r="H5" i="1"/>
  <c r="E5" i="7" l="1"/>
  <c r="L26" i="1"/>
  <c r="H21" i="7"/>
  <c r="H11" i="1"/>
  <c r="K5" i="1"/>
  <c r="H18" i="1"/>
  <c r="K18" i="1" s="1"/>
  <c r="E37" i="7" l="1"/>
  <c r="H37" i="7" s="1"/>
  <c r="H5" i="7"/>
  <c r="K11" i="1"/>
  <c r="H26" i="1"/>
  <c r="K26" i="1" s="1"/>
  <c r="H86" i="7"/>
  <c r="H87" i="7"/>
  <c r="H42" i="7" l="1"/>
  <c r="H105" i="7" l="1"/>
  <c r="I86" i="7" l="1"/>
  <c r="I42" i="7" l="1"/>
  <c r="I105" i="7"/>
  <c r="G32" i="12" l="1"/>
</calcChain>
</file>

<file path=xl/sharedStrings.xml><?xml version="1.0" encoding="utf-8"?>
<sst xmlns="http://schemas.openxmlformats.org/spreadsheetml/2006/main" count="317" uniqueCount="220">
  <si>
    <t xml:space="preserve">PRIHODI/RASHODI TEKUĆA GODINA </t>
  </si>
  <si>
    <t>PRIHODI UKUPNO</t>
  </si>
  <si>
    <t>RASHODI UKUPNO</t>
  </si>
  <si>
    <t>RAZLIKA - VIŠAK / MANJAK</t>
  </si>
  <si>
    <t>VIŠKOVI/MANJKOVI</t>
  </si>
  <si>
    <t xml:space="preserve">RAČUN FINANCIRANJA </t>
  </si>
  <si>
    <t>NETO FINANCIRANJE</t>
  </si>
  <si>
    <t xml:space="preserve">Naziv </t>
  </si>
  <si>
    <t>Prihodi iz nadležnog proračuna i od HZZO-a temeljem ugovornih obveza</t>
  </si>
  <si>
    <t>Rashodi za zaposlene</t>
  </si>
  <si>
    <t>Materijalni rashodi</t>
  </si>
  <si>
    <t>Rashodi za nabavu proizvedene dug. imovine</t>
  </si>
  <si>
    <t>Prihodi od prodaje proizvoda i robe te pruženih usluga i prihodi od donacija</t>
  </si>
  <si>
    <t>Financijski rashodi</t>
  </si>
  <si>
    <t>Rashodi za nabavu nefinancijske imovine</t>
  </si>
  <si>
    <t>Prihodi od upravnih i administrativnih pristojbi, pristojbi po posebnim propisima i nakanda</t>
  </si>
  <si>
    <t>Pomoći iz inozemstva i od subjekata unutar općeg proračuna</t>
  </si>
  <si>
    <t>Izvršenje 2021.</t>
  </si>
  <si>
    <t>Plan 2022.</t>
  </si>
  <si>
    <t>I. OPĆI DIO</t>
  </si>
  <si>
    <t>A) SAŽETAK RAČUNA PRIHODA I RASHODA</t>
  </si>
  <si>
    <t>B) SAŽETAK RAČUNA FINANCIRANJA</t>
  </si>
  <si>
    <t>Razred</t>
  </si>
  <si>
    <t>Opći prihodi i primici</t>
  </si>
  <si>
    <t>Rashodi poslovanja</t>
  </si>
  <si>
    <t>Skupina</t>
  </si>
  <si>
    <t xml:space="preserve">Prihodi poslovanja </t>
  </si>
  <si>
    <t xml:space="preserve">A. RAČUN PRIHODA I RASHODA </t>
  </si>
  <si>
    <t>RASHODI PREMA FUNKCIJSKOJ KLASIFIKACIJI</t>
  </si>
  <si>
    <t>BROJČANA OZNAKA I NAZIV</t>
  </si>
  <si>
    <t xml:space="preserve">091 Predškolsko i osnovno obrazovanje </t>
  </si>
  <si>
    <t xml:space="preserve">Rezultat poslovanja </t>
  </si>
  <si>
    <t>Vlastiti prihodi</t>
  </si>
  <si>
    <t>Prihodi za posebne namjene</t>
  </si>
  <si>
    <t>Donacije</t>
  </si>
  <si>
    <t>Prihodi iz nadležnog proračuna za financiranje redovne djelatnosti proračunskih korisnika</t>
  </si>
  <si>
    <t>Prihodi od prodaje proizvoda i robe te pruženih usluga</t>
  </si>
  <si>
    <t>Prihodi po posebnim propisima</t>
  </si>
  <si>
    <t>Pomoći od izvanproračunskih korisnika</t>
  </si>
  <si>
    <t>Rashodi za usluge</t>
  </si>
  <si>
    <t>Postrojenja i oprema</t>
  </si>
  <si>
    <t>Plaće</t>
  </si>
  <si>
    <t>Doprinosi na plaće</t>
  </si>
  <si>
    <t xml:space="preserve">Ostali rashodi za zaposlene </t>
  </si>
  <si>
    <t>Naknade troškova zaposlenima</t>
  </si>
  <si>
    <t>Rashodi za materijal i energiju</t>
  </si>
  <si>
    <t>Ostali nespomenuti rashodi poslovanja</t>
  </si>
  <si>
    <t>Ostali financijski rashodi</t>
  </si>
  <si>
    <t>Naknade za prijevoz, za rad na terenu i odvojeni život</t>
  </si>
  <si>
    <t>Stručno usavršavanje zaposlenika</t>
  </si>
  <si>
    <t>Sitni inventar i auto gume</t>
  </si>
  <si>
    <t>Uredski materijal i ostali materijalni rashodi</t>
  </si>
  <si>
    <t>Materijal i sirovine</t>
  </si>
  <si>
    <t>Zdravstvene i veterinarske usluge</t>
  </si>
  <si>
    <t>Intelektualne i osobne usluge</t>
  </si>
  <si>
    <t>Ostale usluge</t>
  </si>
  <si>
    <t>Zakupnine i najamnine</t>
  </si>
  <si>
    <t>VIŠAK / MANJAK + NETO FINANCIRANJE+PRENESENI RAZULTAT</t>
  </si>
  <si>
    <t>Izvršenje prethodne godine</t>
  </si>
  <si>
    <t>Plan tekuće godine</t>
  </si>
  <si>
    <t xml:space="preserve">Izvršenje tekuće godine </t>
  </si>
  <si>
    <t>Plaće za redovan rad</t>
  </si>
  <si>
    <t>Doprinosi za obvezno zdravstveno osiguranje</t>
  </si>
  <si>
    <t>Doprinosi za obvezno osiguranje u slučaju nezaposlenosti</t>
  </si>
  <si>
    <t>3211</t>
  </si>
  <si>
    <t>Službena putovanja</t>
  </si>
  <si>
    <t>3212</t>
  </si>
  <si>
    <t>3221</t>
  </si>
  <si>
    <t>3223</t>
  </si>
  <si>
    <t>Energija</t>
  </si>
  <si>
    <t>3224</t>
  </si>
  <si>
    <t>Materijal i dijelovi za tekuće i investicijsko održavanje</t>
  </si>
  <si>
    <t>Indeks</t>
  </si>
  <si>
    <t>3121</t>
  </si>
  <si>
    <t>3231</t>
  </si>
  <si>
    <t>Usluge telefona, pošte i prijevoza</t>
  </si>
  <si>
    <t>3232</t>
  </si>
  <si>
    <t>Usluge tekućeg i investicijskog održavanja</t>
  </si>
  <si>
    <t>3234</t>
  </si>
  <si>
    <t>Komunalne usluge</t>
  </si>
  <si>
    <t>3238</t>
  </si>
  <si>
    <t>Računalne usluge</t>
  </si>
  <si>
    <t>3239</t>
  </si>
  <si>
    <t>3291</t>
  </si>
  <si>
    <t>Naknade za rad predstavničkih i izvršnih tijela, povjerenstava i slično</t>
  </si>
  <si>
    <t>3293</t>
  </si>
  <si>
    <t>Reprezentacija</t>
  </si>
  <si>
    <t>Pristojbe i naknade</t>
  </si>
  <si>
    <t>3299</t>
  </si>
  <si>
    <t>3431</t>
  </si>
  <si>
    <t>Bankarske usluge i usluge platnog prometa</t>
  </si>
  <si>
    <t xml:space="preserve">Naknade troškova osobama izvan radnog odnosa </t>
  </si>
  <si>
    <t>4222</t>
  </si>
  <si>
    <t>Komunikacijska oprema</t>
  </si>
  <si>
    <t>4221</t>
  </si>
  <si>
    <t>Uredska oprema i namještaj</t>
  </si>
  <si>
    <t>6=4/3*100</t>
  </si>
  <si>
    <t>5=4/2*100</t>
  </si>
  <si>
    <t xml:space="preserve">Skupina/podskupina/odjeljak </t>
  </si>
  <si>
    <t>671</t>
  </si>
  <si>
    <t>6711</t>
  </si>
  <si>
    <t>Prihodi iz nadležnog proračuna za financiranje rashoda poslovanja</t>
  </si>
  <si>
    <t>6712</t>
  </si>
  <si>
    <t>Prihodi iz nadležnog proračuna za financiranje rashoda za nabavu nefinancijske imovine</t>
  </si>
  <si>
    <t xml:space="preserve">Tekuće pomoći od izvanproračunskih korisnika </t>
  </si>
  <si>
    <t>6341</t>
  </si>
  <si>
    <t>636</t>
  </si>
  <si>
    <t>6361</t>
  </si>
  <si>
    <t>Tekuće pomoći proračunskim korisnicima iz proračuna koji im nije nadležan</t>
  </si>
  <si>
    <t xml:space="preserve">Ostali nespomenuti prihodi </t>
  </si>
  <si>
    <t>6615</t>
  </si>
  <si>
    <t>Prihodi od pruženih usluga</t>
  </si>
  <si>
    <t>634</t>
  </si>
  <si>
    <t>661</t>
  </si>
  <si>
    <t xml:space="preserve">Pomoći proračunskim korisnicima iz proračuna koji im nije nadležan </t>
  </si>
  <si>
    <t>Donacije od pravnih i fizičkih osoba izvan općeg proračuna i povrat donacija po protestiranim jamstvima</t>
  </si>
  <si>
    <t>09 Obrazovanje</t>
  </si>
  <si>
    <t>096 Dodatne usluge u obrazovanju</t>
  </si>
  <si>
    <t>9</t>
  </si>
  <si>
    <t>Vlastiti izvori</t>
  </si>
  <si>
    <t>92</t>
  </si>
  <si>
    <t>922</t>
  </si>
  <si>
    <t>Višak/manjak prihoda</t>
  </si>
  <si>
    <t>Višak prihoda</t>
  </si>
  <si>
    <t xml:space="preserve">UKUPNO RASHODI </t>
  </si>
  <si>
    <t>UKUPAN DONOS VIŠKA / MANJKA IZ PRETHODNIH GODINA</t>
  </si>
  <si>
    <t>VIŠAK / MANJAK IZ PRETHODNIH GODINA KOJI ĆE SE RASPOREDITI / POKRITI</t>
  </si>
  <si>
    <r>
      <t>OPĆI DIO - RAČUN PRIHODA I RASHODA - PRIHODI POSLOVANJA</t>
    </r>
    <r>
      <rPr>
        <b/>
        <sz val="12"/>
        <color rgb="FF002060"/>
        <rFont val="Calibri"/>
        <family val="2"/>
        <charset val="238"/>
        <scheme val="minor"/>
      </rPr>
      <t xml:space="preserve"> prema ekonomskoj klasifikaciji </t>
    </r>
  </si>
  <si>
    <t>OPĆI DIO - RAČUN PRIHODA I RASHODA - RASHODI POSLOVANJA PREMA EKONOMSKOJ KLASIFIKACIJI</t>
  </si>
  <si>
    <t>3113</t>
  </si>
  <si>
    <t>Plaće za prekovremeni rad</t>
  </si>
  <si>
    <t>3114</t>
  </si>
  <si>
    <t>Plaće za posebne uvjete rada</t>
  </si>
  <si>
    <t>312</t>
  </si>
  <si>
    <t>3213</t>
  </si>
  <si>
    <t>3214</t>
  </si>
  <si>
    <t>Ostale naknade troškova zaposlenima</t>
  </si>
  <si>
    <t>3222</t>
  </si>
  <si>
    <t>3225</t>
  </si>
  <si>
    <t>3227</t>
  </si>
  <si>
    <t>Službena, radna i zaštitna odjeća i obuća</t>
  </si>
  <si>
    <t>Usluge promidžbe i informiranja</t>
  </si>
  <si>
    <t>4223</t>
  </si>
  <si>
    <t>Oprema za održavanje i zaštitu</t>
  </si>
  <si>
    <t>4225</t>
  </si>
  <si>
    <t>Intrumenti, uređaji i strojevi</t>
  </si>
  <si>
    <t>424</t>
  </si>
  <si>
    <t>Knjige, umjetnička djela i ostale izložbene vrijedno.</t>
  </si>
  <si>
    <t>4241</t>
  </si>
  <si>
    <t>Knjige</t>
  </si>
  <si>
    <t>9221</t>
  </si>
  <si>
    <t>UKUPNI PRIHODI + VIŠAK PRIHODA</t>
  </si>
  <si>
    <t>OPĆI PRIHODI I PRIMICI</t>
  </si>
  <si>
    <t>PRIHODI ZA POSEBNE NAMJENE</t>
  </si>
  <si>
    <t>VLASTITI PRIHODI</t>
  </si>
  <si>
    <t>DONACIJE</t>
  </si>
  <si>
    <t>POMOĆI</t>
  </si>
  <si>
    <t>Preneseni višak</t>
  </si>
  <si>
    <t>SVEUKUPNO PRIHODI</t>
  </si>
  <si>
    <t xml:space="preserve">OPĆI DIO - RAČUN PRIHODA I RASHODA -  PREMA IZVORIMA FINANCIRANJA </t>
  </si>
  <si>
    <t>PRIHODI PO IZVORIMA FINANCIRANJA</t>
  </si>
  <si>
    <t>RASHODI PO IZVORIMA FINANCIRANJA</t>
  </si>
  <si>
    <t>SVEUKUPNO RASHODI</t>
  </si>
  <si>
    <t>UKUPNI RASHODI</t>
  </si>
  <si>
    <t xml:space="preserve"> 6 PRIHODI POSLOVANJA</t>
  </si>
  <si>
    <t>7 PRIHODI OD PRODAJE NEFINANCIJSKE IMOVINE</t>
  </si>
  <si>
    <t>3 RASHODI  POSLOVANJA</t>
  </si>
  <si>
    <t>4 RASHODI ZA NEFINANCIJSKU IMOVINU</t>
  </si>
  <si>
    <t>8 PRIMICI OD FINANCIJSKE IMOVINE I ZADUŽIVANJA</t>
  </si>
  <si>
    <t>5 IZDACI ZA FINANCIJSKU IMOVINU I OTPLATE ZAJMOVA</t>
  </si>
  <si>
    <t>5=3/2*100</t>
  </si>
  <si>
    <t xml:space="preserve">Indeks </t>
  </si>
  <si>
    <t>4=3/1*100</t>
  </si>
  <si>
    <t>PRENESENI VIŠAK ILI PRENESENI MANJAK I VIŠEGODIŠNJI PLAN URAVNOTEŽENJA</t>
  </si>
  <si>
    <t>37</t>
  </si>
  <si>
    <t>Naknade građanima i kućanstvima</t>
  </si>
  <si>
    <t>POLUGODIŠNJI IZVJEŠTAJ O IZVRŠENJU FINANCIJSKOG PLANA ZA 2023.g. OŠ JANKA LESKOVARA PREGRADA</t>
  </si>
  <si>
    <t>Prihodi od prodaje nefinancijske imovine</t>
  </si>
  <si>
    <t>Prihodi od prodaje proizvedene dugotrajne imovine</t>
  </si>
  <si>
    <t>7211</t>
  </si>
  <si>
    <t>Stambeni objekti za zaposlene</t>
  </si>
  <si>
    <t>6362</t>
  </si>
  <si>
    <t>Kapitalne pomoći proračunskim korisnicima iz proračuna koji im nije nadležan</t>
  </si>
  <si>
    <t>639</t>
  </si>
  <si>
    <t>Prijenosi između proračunskih korisnika istog proračuna</t>
  </si>
  <si>
    <t>6391</t>
  </si>
  <si>
    <t>Tekući prijenosi između proračunskih korisnika istog proračuna</t>
  </si>
  <si>
    <t>Tekuće donacije</t>
  </si>
  <si>
    <t>Pomoći od međunarodnih organizacija te institucija i tijela EU</t>
  </si>
  <si>
    <t>Tekuće pomoći od institucija i tijela EU</t>
  </si>
  <si>
    <t>Prihodi od imovine</t>
  </si>
  <si>
    <t>6413</t>
  </si>
  <si>
    <t>Kamate na oročena sredstva i depozite po viđenju</t>
  </si>
  <si>
    <t>Premije osiguranja</t>
  </si>
  <si>
    <t>Članarine i norme</t>
  </si>
  <si>
    <t>Troškovi sudskih postupaka</t>
  </si>
  <si>
    <t>Zatezne kamate</t>
  </si>
  <si>
    <t>Naknade građanima i kućanstvima u naravi</t>
  </si>
  <si>
    <t>38</t>
  </si>
  <si>
    <t xml:space="preserve">Ostali rashodi </t>
  </si>
  <si>
    <t>Tekuće donacije u naravi</t>
  </si>
  <si>
    <t>4227</t>
  </si>
  <si>
    <t>Uređaji, strojevi i oprema za ostale namjene</t>
  </si>
  <si>
    <t>PRIHODI OD PRODAJE NEFINANCIJSKE IMOVINE</t>
  </si>
  <si>
    <t>Prihod od prodaje nefinancijske imovine</t>
  </si>
  <si>
    <t>72</t>
  </si>
  <si>
    <t>Opći prihodi i primici - dec.</t>
  </si>
  <si>
    <t>52</t>
  </si>
  <si>
    <t>Pomoći Ministarstvo PK</t>
  </si>
  <si>
    <t>54</t>
  </si>
  <si>
    <t>Pomoći JLS PK</t>
  </si>
  <si>
    <t xml:space="preserve">92 </t>
  </si>
  <si>
    <t>57</t>
  </si>
  <si>
    <t>Pomoći Ministarstvo prijenos EU</t>
  </si>
  <si>
    <t>58</t>
  </si>
  <si>
    <t>Pomoći HZZ PK</t>
  </si>
  <si>
    <t>Manjak prihoda poslovanja</t>
  </si>
  <si>
    <t xml:space="preserve">54 </t>
  </si>
  <si>
    <t>Prodaja nefinanijske imovine</t>
  </si>
  <si>
    <t>Opći prihodi primici - dec.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</si>
</sst>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&quot; &quot;;[Red]&quot;-&quot;#,##0&quot; &quot;"/>
    <numFmt numFmtId="165" formatCode="#,##0.0"/>
  </numFmts>
  <fonts count="53" x14ac:knownFonts="1">
    <font>
      <sz val="10"/>
      <color rgb="FF000000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rgb="FF002060"/>
      <name val="Calibri"/>
      <family val="2"/>
    </font>
    <font>
      <sz val="12"/>
      <color rgb="FF002060"/>
      <name val="Calibri"/>
      <family val="2"/>
    </font>
    <font>
      <sz val="10"/>
      <color indexed="8"/>
      <name val="Arial"/>
      <family val="2"/>
      <charset val="238"/>
    </font>
    <font>
      <b/>
      <sz val="12"/>
      <color rgb="FF002060"/>
      <name val="Calibri"/>
      <family val="2"/>
      <scheme val="minor"/>
    </font>
    <font>
      <b/>
      <sz val="11"/>
      <color rgb="FF002060"/>
      <name val="Calibri"/>
      <family val="2"/>
      <scheme val="minor"/>
    </font>
    <font>
      <sz val="11"/>
      <color rgb="FF002060"/>
      <name val="Calibri"/>
      <family val="2"/>
      <scheme val="minor"/>
    </font>
    <font>
      <b/>
      <i/>
      <sz val="11"/>
      <color rgb="FF002060"/>
      <name val="Calibri"/>
      <family val="2"/>
      <scheme val="minor"/>
    </font>
    <font>
      <b/>
      <i/>
      <sz val="12"/>
      <color rgb="FF002060"/>
      <name val="Calibri"/>
      <family val="2"/>
      <scheme val="minor"/>
    </font>
    <font>
      <i/>
      <sz val="11"/>
      <color rgb="FF00206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color indexed="8"/>
      <name val="MS Sans Serif"/>
      <family val="2"/>
      <charset val="238"/>
    </font>
    <font>
      <sz val="10"/>
      <name val="Arial"/>
      <family val="2"/>
    </font>
    <font>
      <sz val="12"/>
      <color rgb="FF002060"/>
      <name val="Calibri"/>
      <family val="2"/>
      <scheme val="minor"/>
    </font>
    <font>
      <i/>
      <sz val="12"/>
      <color rgb="FF00206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</font>
    <font>
      <b/>
      <i/>
      <sz val="8"/>
      <color rgb="FF002060"/>
      <name val="Calibri"/>
      <family val="2"/>
      <scheme val="minor"/>
    </font>
    <font>
      <i/>
      <sz val="11"/>
      <color rgb="FF000000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sz val="8"/>
      <name val="Arial"/>
      <family val="2"/>
    </font>
    <font>
      <i/>
      <sz val="8"/>
      <color rgb="FF002060"/>
      <name val="Calibri"/>
      <family val="2"/>
      <scheme val="minor"/>
    </font>
    <font>
      <b/>
      <sz val="11"/>
      <color rgb="FF002060"/>
      <name val="Calibri"/>
      <family val="2"/>
    </font>
    <font>
      <sz val="11"/>
      <color rgb="FF000000"/>
      <name val="Calibri"/>
      <family val="2"/>
    </font>
    <font>
      <b/>
      <i/>
      <sz val="8"/>
      <color rgb="FF002060"/>
      <name val="Calibri"/>
      <family val="2"/>
    </font>
    <font>
      <i/>
      <sz val="8"/>
      <color rgb="FF000000"/>
      <name val="Calibri"/>
      <family val="2"/>
    </font>
    <font>
      <b/>
      <sz val="11"/>
      <color rgb="FF002060"/>
      <name val="Calibri"/>
      <family val="2"/>
      <charset val="238"/>
    </font>
    <font>
      <sz val="11"/>
      <color rgb="FF002060"/>
      <name val="Arial"/>
      <family val="2"/>
      <charset val="238"/>
    </font>
    <font>
      <b/>
      <i/>
      <sz val="11"/>
      <color rgb="FF002060"/>
      <name val="Calibri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i/>
      <sz val="12"/>
      <name val="Calibri"/>
      <family val="2"/>
      <scheme val="minor"/>
    </font>
    <font>
      <b/>
      <sz val="12"/>
      <color rgb="FF002060"/>
      <name val="Calibri"/>
      <family val="2"/>
      <charset val="238"/>
      <scheme val="minor"/>
    </font>
    <font>
      <b/>
      <sz val="11"/>
      <color rgb="FF00206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i/>
      <sz val="11"/>
      <color rgb="FFFF0000"/>
      <name val="Calibri"/>
      <family val="2"/>
      <charset val="238"/>
      <scheme val="minor"/>
    </font>
    <font>
      <b/>
      <sz val="11"/>
      <name val="Calibri"/>
      <family val="2"/>
      <scheme val="minor"/>
    </font>
    <font>
      <sz val="11"/>
      <color rgb="FF002060"/>
      <name val="Calibri"/>
      <family val="2"/>
      <charset val="238"/>
      <scheme val="minor"/>
    </font>
    <font>
      <b/>
      <i/>
      <sz val="8"/>
      <name val="Calibri"/>
      <family val="2"/>
      <scheme val="minor"/>
    </font>
    <font>
      <i/>
      <sz val="8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  <charset val="238"/>
      <scheme val="minor"/>
    </font>
    <font>
      <b/>
      <sz val="10"/>
      <color rgb="FF000000"/>
      <name val="Arial"/>
      <family val="2"/>
      <charset val="238"/>
    </font>
    <font>
      <b/>
      <sz val="9"/>
      <color rgb="FF002060"/>
      <name val="Calibri"/>
      <family val="2"/>
      <scheme val="minor"/>
    </font>
    <font>
      <b/>
      <sz val="9"/>
      <name val="Calibri"/>
      <family val="2"/>
      <scheme val="minor"/>
    </font>
    <font>
      <sz val="12"/>
      <color rgb="FFFF0000"/>
      <name val="Calibri"/>
      <family val="2"/>
      <scheme val="minor"/>
    </font>
    <font>
      <sz val="11"/>
      <color rgb="FF002060"/>
      <name val="Calibri"/>
      <family val="2"/>
      <charset val="238"/>
    </font>
    <font>
      <b/>
      <sz val="11"/>
      <name val="Calibri"/>
      <family val="2"/>
      <charset val="238"/>
      <scheme val="minor"/>
    </font>
  </fonts>
  <fills count="22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rgb="FFDDEBF7"/>
      </patternFill>
    </fill>
    <fill>
      <patternFill patternType="solid">
        <fgColor theme="0"/>
        <bgColor rgb="FFFFFFFF"/>
      </patternFill>
    </fill>
    <fill>
      <patternFill patternType="solid">
        <fgColor theme="0" tint="-0.14999847407452621"/>
        <bgColor rgb="FFDDEBF7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rgb="FFFFC000"/>
        <bgColor rgb="FFFFFFFF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rgb="FFFFFFFF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39997558519241921"/>
        <bgColor rgb="FFFFFFFF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/>
        <bgColor rgb="FFDDEBF7"/>
      </patternFill>
    </fill>
    <fill>
      <patternFill patternType="solid">
        <fgColor theme="2"/>
        <bgColor rgb="FFFFFFFF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rgb="FFFFFFFF"/>
      </patternFill>
    </fill>
  </fills>
  <borders count="3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2060"/>
      </left>
      <right/>
      <top/>
      <bottom/>
      <diagonal/>
    </border>
    <border>
      <left style="thin">
        <color rgb="FF002060"/>
      </left>
      <right style="thin">
        <color rgb="FF002060"/>
      </right>
      <top style="thin">
        <color rgb="FF002060"/>
      </top>
      <bottom/>
      <diagonal/>
    </border>
    <border>
      <left style="thin">
        <color rgb="FF002060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2060"/>
      </left>
      <right/>
      <top style="thin">
        <color indexed="64"/>
      </top>
      <bottom style="thin">
        <color rgb="FF002060"/>
      </bottom>
      <diagonal/>
    </border>
    <border>
      <left/>
      <right/>
      <top style="thin">
        <color indexed="64"/>
      </top>
      <bottom style="thin">
        <color rgb="FF002060"/>
      </bottom>
      <diagonal/>
    </border>
    <border>
      <left/>
      <right style="thin">
        <color rgb="FF002060"/>
      </right>
      <top style="thin">
        <color indexed="64"/>
      </top>
      <bottom style="thin">
        <color rgb="FF00206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 style="thin">
        <color rgb="FF002060"/>
      </left>
      <right/>
      <top style="thin">
        <color rgb="FF002060"/>
      </top>
      <bottom style="thin">
        <color rgb="FF00206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2060"/>
      </left>
      <right style="thin">
        <color rgb="FF002060"/>
      </right>
      <top/>
      <bottom style="thin">
        <color rgb="FF002060"/>
      </bottom>
      <diagonal/>
    </border>
  </borders>
  <cellStyleXfs count="9">
    <xf numFmtId="0" fontId="0" fillId="0" borderId="0"/>
    <xf numFmtId="0" fontId="4" fillId="0" borderId="0"/>
    <xf numFmtId="0" fontId="16" fillId="0" borderId="0"/>
    <xf numFmtId="0" fontId="17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7" fillId="0" borderId="0"/>
  </cellStyleXfs>
  <cellXfs count="347">
    <xf numFmtId="0" fontId="0" fillId="0" borderId="0" xfId="0"/>
    <xf numFmtId="49" fontId="10" fillId="2" borderId="6" xfId="0" applyNumberFormat="1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left" vertical="center" wrapText="1"/>
    </xf>
    <xf numFmtId="3" fontId="11" fillId="2" borderId="0" xfId="0" applyNumberFormat="1" applyFont="1" applyFill="1" applyAlignment="1">
      <alignment horizontal="center" vertical="center"/>
    </xf>
    <xf numFmtId="3" fontId="9" fillId="2" borderId="6" xfId="0" applyNumberFormat="1" applyFont="1" applyFill="1" applyBorder="1" applyAlignment="1">
      <alignment horizontal="center" vertical="center"/>
    </xf>
    <xf numFmtId="0" fontId="5" fillId="3" borderId="0" xfId="1" applyFont="1" applyFill="1" applyAlignment="1">
      <alignment horizontal="center" vertical="center" wrapText="1"/>
    </xf>
    <xf numFmtId="0" fontId="6" fillId="3" borderId="0" xfId="1" applyFont="1" applyFill="1" applyAlignment="1">
      <alignment vertical="center" wrapText="1"/>
    </xf>
    <xf numFmtId="0" fontId="20" fillId="0" borderId="0" xfId="1" applyFont="1" applyAlignment="1">
      <alignment wrapText="1"/>
    </xf>
    <xf numFmtId="0" fontId="18" fillId="0" borderId="0" xfId="0" applyFont="1"/>
    <xf numFmtId="0" fontId="18" fillId="3" borderId="0" xfId="0" applyFont="1" applyFill="1"/>
    <xf numFmtId="0" fontId="8" fillId="2" borderId="1" xfId="0" applyFont="1" applyFill="1" applyBorder="1" applyAlignment="1">
      <alignment horizontal="center" vertical="center" wrapText="1"/>
    </xf>
    <xf numFmtId="3" fontId="18" fillId="0" borderId="0" xfId="0" applyNumberFormat="1" applyFont="1"/>
    <xf numFmtId="3" fontId="18" fillId="2" borderId="1" xfId="0" applyNumberFormat="1" applyFont="1" applyFill="1" applyBorder="1" applyAlignment="1">
      <alignment vertical="center" wrapText="1"/>
    </xf>
    <xf numFmtId="164" fontId="18" fillId="0" borderId="0" xfId="0" applyNumberFormat="1" applyFont="1"/>
    <xf numFmtId="3" fontId="18" fillId="2" borderId="1" xfId="0" applyNumberFormat="1" applyFont="1" applyFill="1" applyBorder="1" applyAlignment="1">
      <alignment vertical="center"/>
    </xf>
    <xf numFmtId="0" fontId="12" fillId="0" borderId="0" xfId="0" applyFont="1"/>
    <xf numFmtId="3" fontId="12" fillId="0" borderId="0" xfId="0" applyNumberFormat="1" applyFont="1"/>
    <xf numFmtId="0" fontId="19" fillId="0" borderId="0" xfId="0" applyFont="1"/>
    <xf numFmtId="3" fontId="19" fillId="0" borderId="0" xfId="0" applyNumberFormat="1" applyFont="1"/>
    <xf numFmtId="164" fontId="19" fillId="0" borderId="0" xfId="0" applyNumberFormat="1" applyFont="1"/>
    <xf numFmtId="0" fontId="21" fillId="0" borderId="0" xfId="0" applyFont="1"/>
    <xf numFmtId="3" fontId="22" fillId="0" borderId="6" xfId="0" applyNumberFormat="1" applyFont="1" applyBorder="1" applyAlignment="1">
      <alignment horizontal="center" vertical="center"/>
    </xf>
    <xf numFmtId="49" fontId="10" fillId="0" borderId="6" xfId="0" applyNumberFormat="1" applyFont="1" applyBorder="1" applyAlignment="1">
      <alignment horizontal="right" vertical="center"/>
    </xf>
    <xf numFmtId="0" fontId="10" fillId="0" borderId="6" xfId="0" applyFont="1" applyBorder="1" applyAlignment="1">
      <alignment vertical="center"/>
    </xf>
    <xf numFmtId="0" fontId="10" fillId="3" borderId="6" xfId="0" applyFont="1" applyFill="1" applyBorder="1" applyAlignment="1">
      <alignment vertical="center"/>
    </xf>
    <xf numFmtId="0" fontId="10" fillId="0" borderId="6" xfId="0" applyFont="1" applyBorder="1" applyAlignment="1">
      <alignment vertical="center" wrapText="1"/>
    </xf>
    <xf numFmtId="49" fontId="10" fillId="2" borderId="6" xfId="0" applyNumberFormat="1" applyFont="1" applyFill="1" applyBorder="1" applyAlignment="1">
      <alignment horizontal="right" vertical="center"/>
    </xf>
    <xf numFmtId="49" fontId="10" fillId="2" borderId="6" xfId="0" applyNumberFormat="1" applyFont="1" applyFill="1" applyBorder="1" applyAlignment="1">
      <alignment horizontal="left" vertical="center"/>
    </xf>
    <xf numFmtId="49" fontId="10" fillId="2" borderId="6" xfId="0" applyNumberFormat="1" applyFont="1" applyFill="1" applyBorder="1" applyAlignment="1">
      <alignment horizontal="left" vertical="center" wrapText="1"/>
    </xf>
    <xf numFmtId="0" fontId="10" fillId="2" borderId="6" xfId="0" applyFont="1" applyFill="1" applyBorder="1" applyAlignment="1">
      <alignment horizontal="right" vertical="center"/>
    </xf>
    <xf numFmtId="49" fontId="10" fillId="6" borderId="6" xfId="0" applyNumberFormat="1" applyFont="1" applyFill="1" applyBorder="1" applyAlignment="1">
      <alignment horizontal="right" vertical="center"/>
    </xf>
    <xf numFmtId="0" fontId="10" fillId="6" borderId="6" xfId="0" applyFont="1" applyFill="1" applyBorder="1" applyAlignment="1">
      <alignment horizontal="center" vertical="center"/>
    </xf>
    <xf numFmtId="3" fontId="9" fillId="2" borderId="6" xfId="0" applyNumberFormat="1" applyFont="1" applyFill="1" applyBorder="1" applyAlignment="1">
      <alignment horizontal="center" vertical="center" wrapText="1"/>
    </xf>
    <xf numFmtId="3" fontId="22" fillId="6" borderId="6" xfId="0" applyNumberFormat="1" applyFont="1" applyFill="1" applyBorder="1" applyAlignment="1">
      <alignment horizontal="center" vertical="center" wrapText="1"/>
    </xf>
    <xf numFmtId="3" fontId="9" fillId="6" borderId="6" xfId="0" applyNumberFormat="1" applyFont="1" applyFill="1" applyBorder="1" applyAlignment="1">
      <alignment horizontal="center" vertical="center" wrapText="1"/>
    </xf>
    <xf numFmtId="0" fontId="10" fillId="0" borderId="6" xfId="0" applyFont="1" applyBorder="1" applyAlignment="1">
      <alignment horizontal="right" vertical="center"/>
    </xf>
    <xf numFmtId="49" fontId="10" fillId="0" borderId="6" xfId="0" applyNumberFormat="1" applyFont="1" applyBorder="1" applyAlignment="1">
      <alignment horizontal="left" vertical="center"/>
    </xf>
    <xf numFmtId="3" fontId="10" fillId="0" borderId="0" xfId="0" applyNumberFormat="1" applyFont="1" applyAlignment="1">
      <alignment vertical="center"/>
    </xf>
    <xf numFmtId="0" fontId="14" fillId="0" borderId="0" xfId="0" applyFont="1" applyAlignment="1">
      <alignment vertical="center"/>
    </xf>
    <xf numFmtId="0" fontId="26" fillId="0" borderId="6" xfId="0" applyFont="1" applyBorder="1" applyAlignment="1">
      <alignment horizontal="center" vertical="center"/>
    </xf>
    <xf numFmtId="3" fontId="9" fillId="0" borderId="0" xfId="0" applyNumberFormat="1" applyFont="1" applyAlignment="1">
      <alignment vertical="center"/>
    </xf>
    <xf numFmtId="0" fontId="15" fillId="0" borderId="0" xfId="0" applyFont="1" applyAlignment="1">
      <alignment vertical="center"/>
    </xf>
    <xf numFmtId="0" fontId="14" fillId="0" borderId="6" xfId="0" applyFont="1" applyBorder="1" applyAlignment="1">
      <alignment vertical="center"/>
    </xf>
    <xf numFmtId="0" fontId="14" fillId="3" borderId="0" xfId="0" applyFont="1" applyFill="1" applyAlignment="1">
      <alignment vertical="center"/>
    </xf>
    <xf numFmtId="0" fontId="14" fillId="3" borderId="6" xfId="0" applyFont="1" applyFill="1" applyBorder="1" applyAlignment="1">
      <alignment vertical="center"/>
    </xf>
    <xf numFmtId="3" fontId="13" fillId="0" borderId="0" xfId="0" applyNumberFormat="1" applyFont="1" applyAlignment="1">
      <alignment vertical="center"/>
    </xf>
    <xf numFmtId="0" fontId="23" fillId="0" borderId="0" xfId="0" applyFont="1" applyAlignment="1">
      <alignment vertical="center"/>
    </xf>
    <xf numFmtId="3" fontId="24" fillId="0" borderId="0" xfId="0" applyNumberFormat="1" applyFont="1" applyAlignment="1">
      <alignment vertical="center"/>
    </xf>
    <xf numFmtId="0" fontId="24" fillId="0" borderId="0" xfId="0" applyFont="1" applyAlignment="1">
      <alignment vertical="center"/>
    </xf>
    <xf numFmtId="3" fontId="24" fillId="3" borderId="0" xfId="0" applyNumberFormat="1" applyFont="1" applyFill="1" applyAlignment="1">
      <alignment vertical="center"/>
    </xf>
    <xf numFmtId="0" fontId="24" fillId="3" borderId="0" xfId="0" applyFont="1" applyFill="1" applyAlignment="1">
      <alignment vertical="center"/>
    </xf>
    <xf numFmtId="3" fontId="9" fillId="3" borderId="0" xfId="0" applyNumberFormat="1" applyFont="1" applyFill="1" applyAlignment="1">
      <alignment vertical="center"/>
    </xf>
    <xf numFmtId="0" fontId="15" fillId="3" borderId="0" xfId="0" applyFont="1" applyFill="1" applyAlignment="1">
      <alignment vertical="center"/>
    </xf>
    <xf numFmtId="0" fontId="10" fillId="0" borderId="0" xfId="0" applyFont="1" applyAlignment="1">
      <alignment horizontal="center" vertical="center"/>
    </xf>
    <xf numFmtId="49" fontId="10" fillId="6" borderId="6" xfId="0" applyNumberFormat="1" applyFont="1" applyFill="1" applyBorder="1" applyAlignment="1">
      <alignment horizontal="left" vertical="center" wrapText="1"/>
    </xf>
    <xf numFmtId="0" fontId="10" fillId="0" borderId="0" xfId="0" applyFont="1" applyAlignment="1">
      <alignment vertical="center"/>
    </xf>
    <xf numFmtId="0" fontId="8" fillId="3" borderId="0" xfId="1" applyFont="1" applyFill="1" applyAlignment="1">
      <alignment vertical="center"/>
    </xf>
    <xf numFmtId="3" fontId="9" fillId="2" borderId="13" xfId="0" applyNumberFormat="1" applyFont="1" applyFill="1" applyBorder="1" applyAlignment="1">
      <alignment horizontal="center" vertical="center" wrapText="1"/>
    </xf>
    <xf numFmtId="0" fontId="27" fillId="3" borderId="13" xfId="1" applyFont="1" applyFill="1" applyBorder="1" applyAlignment="1">
      <alignment horizontal="center" vertical="center" wrapText="1"/>
    </xf>
    <xf numFmtId="0" fontId="28" fillId="0" borderId="0" xfId="0" applyFont="1"/>
    <xf numFmtId="0" fontId="29" fillId="3" borderId="13" xfId="1" applyFont="1" applyFill="1" applyBorder="1" applyAlignment="1">
      <alignment horizontal="center" vertical="center" wrapText="1"/>
    </xf>
    <xf numFmtId="3" fontId="22" fillId="2" borderId="13" xfId="0" applyNumberFormat="1" applyFont="1" applyFill="1" applyBorder="1" applyAlignment="1">
      <alignment horizontal="center" vertical="center" wrapText="1"/>
    </xf>
    <xf numFmtId="0" fontId="30" fillId="0" borderId="0" xfId="0" applyFont="1"/>
    <xf numFmtId="49" fontId="9" fillId="0" borderId="13" xfId="7" applyNumberFormat="1" applyFont="1" applyBorder="1" applyAlignment="1">
      <alignment horizontal="left" vertical="center" wrapText="1"/>
    </xf>
    <xf numFmtId="49" fontId="31" fillId="3" borderId="13" xfId="1" applyNumberFormat="1" applyFont="1" applyFill="1" applyBorder="1" applyAlignment="1">
      <alignment horizontal="left" vertical="center" wrapText="1"/>
    </xf>
    <xf numFmtId="3" fontId="27" fillId="3" borderId="13" xfId="1" applyNumberFormat="1" applyFont="1" applyFill="1" applyBorder="1" applyAlignment="1">
      <alignment horizontal="right" vertical="center"/>
    </xf>
    <xf numFmtId="0" fontId="33" fillId="3" borderId="13" xfId="1" applyFont="1" applyFill="1" applyBorder="1" applyAlignment="1">
      <alignment horizontal="center" vertical="center" wrapText="1"/>
    </xf>
    <xf numFmtId="3" fontId="11" fillId="2" borderId="13" xfId="0" applyNumberFormat="1" applyFont="1" applyFill="1" applyBorder="1" applyAlignment="1">
      <alignment horizontal="right" vertical="center" wrapText="1"/>
    </xf>
    <xf numFmtId="0" fontId="34" fillId="2" borderId="1" xfId="0" applyFont="1" applyFill="1" applyBorder="1" applyAlignment="1">
      <alignment horizontal="center" vertical="center" wrapText="1"/>
    </xf>
    <xf numFmtId="164" fontId="8" fillId="7" borderId="1" xfId="0" applyNumberFormat="1" applyFont="1" applyFill="1" applyBorder="1" applyAlignment="1">
      <alignment horizontal="right" vertical="center"/>
    </xf>
    <xf numFmtId="164" fontId="12" fillId="7" borderId="8" xfId="0" applyNumberFormat="1" applyFont="1" applyFill="1" applyBorder="1" applyAlignment="1">
      <alignment horizontal="right" vertical="center"/>
    </xf>
    <xf numFmtId="0" fontId="34" fillId="2" borderId="1" xfId="0" applyFont="1" applyFill="1" applyBorder="1" applyAlignment="1">
      <alignment horizontal="right" vertical="center"/>
    </xf>
    <xf numFmtId="3" fontId="34" fillId="2" borderId="1" xfId="0" applyNumberFormat="1" applyFont="1" applyFill="1" applyBorder="1" applyAlignment="1">
      <alignment horizontal="right" vertical="center"/>
    </xf>
    <xf numFmtId="0" fontId="36" fillId="5" borderId="0" xfId="0" applyFont="1" applyFill="1" applyAlignment="1">
      <alignment vertical="center" wrapText="1"/>
    </xf>
    <xf numFmtId="0" fontId="36" fillId="5" borderId="0" xfId="0" applyFont="1" applyFill="1" applyAlignment="1">
      <alignment horizontal="right" vertical="center"/>
    </xf>
    <xf numFmtId="3" fontId="34" fillId="2" borderId="1" xfId="0" applyNumberFormat="1" applyFont="1" applyFill="1" applyBorder="1" applyAlignment="1">
      <alignment horizontal="right" vertical="center" wrapText="1"/>
    </xf>
    <xf numFmtId="0" fontId="34" fillId="2" borderId="0" xfId="0" applyFont="1" applyFill="1" applyAlignment="1">
      <alignment vertical="center"/>
    </xf>
    <xf numFmtId="0" fontId="34" fillId="2" borderId="0" xfId="0" applyFont="1" applyFill="1" applyAlignment="1">
      <alignment vertical="center" wrapText="1"/>
    </xf>
    <xf numFmtId="0" fontId="35" fillId="2" borderId="0" xfId="0" applyFont="1" applyFill="1" applyAlignment="1">
      <alignment vertical="center" wrapText="1"/>
    </xf>
    <xf numFmtId="0" fontId="35" fillId="2" borderId="0" xfId="0" applyFont="1" applyFill="1" applyAlignment="1">
      <alignment horizontal="center" vertical="center" wrapText="1"/>
    </xf>
    <xf numFmtId="3" fontId="36" fillId="7" borderId="8" xfId="0" applyNumberFormat="1" applyFont="1" applyFill="1" applyBorder="1" applyAlignment="1">
      <alignment horizontal="right" vertical="center"/>
    </xf>
    <xf numFmtId="3" fontId="10" fillId="8" borderId="6" xfId="0" applyNumberFormat="1" applyFont="1" applyFill="1" applyBorder="1" applyAlignment="1">
      <alignment horizontal="right" vertical="center"/>
    </xf>
    <xf numFmtId="3" fontId="9" fillId="8" borderId="6" xfId="0" applyNumberFormat="1" applyFont="1" applyFill="1" applyBorder="1" applyAlignment="1">
      <alignment horizontal="right" vertical="center" wrapText="1"/>
    </xf>
    <xf numFmtId="3" fontId="10" fillId="8" borderId="6" xfId="0" applyNumberFormat="1" applyFont="1" applyFill="1" applyBorder="1" applyAlignment="1">
      <alignment horizontal="right" vertical="center" wrapText="1"/>
    </xf>
    <xf numFmtId="3" fontId="9" fillId="4" borderId="6" xfId="0" applyNumberFormat="1" applyFont="1" applyFill="1" applyBorder="1" applyAlignment="1">
      <alignment horizontal="right" vertical="center"/>
    </xf>
    <xf numFmtId="3" fontId="10" fillId="4" borderId="6" xfId="0" applyNumberFormat="1" applyFont="1" applyFill="1" applyBorder="1" applyAlignment="1">
      <alignment horizontal="right" vertical="center"/>
    </xf>
    <xf numFmtId="3" fontId="9" fillId="8" borderId="6" xfId="0" applyNumberFormat="1" applyFont="1" applyFill="1" applyBorder="1" applyAlignment="1">
      <alignment vertical="center"/>
    </xf>
    <xf numFmtId="3" fontId="10" fillId="8" borderId="6" xfId="0" applyNumberFormat="1" applyFont="1" applyFill="1" applyBorder="1" applyAlignment="1">
      <alignment vertical="center"/>
    </xf>
    <xf numFmtId="3" fontId="38" fillId="4" borderId="6" xfId="0" applyNumberFormat="1" applyFont="1" applyFill="1" applyBorder="1" applyAlignment="1">
      <alignment horizontal="right" vertical="center"/>
    </xf>
    <xf numFmtId="3" fontId="38" fillId="8" borderId="6" xfId="0" applyNumberFormat="1" applyFont="1" applyFill="1" applyBorder="1" applyAlignment="1">
      <alignment horizontal="right" vertical="center"/>
    </xf>
    <xf numFmtId="49" fontId="9" fillId="9" borderId="6" xfId="0" applyNumberFormat="1" applyFont="1" applyFill="1" applyBorder="1" applyAlignment="1">
      <alignment horizontal="center" vertical="center"/>
    </xf>
    <xf numFmtId="3" fontId="9" fillId="9" borderId="6" xfId="0" applyNumberFormat="1" applyFont="1" applyFill="1" applyBorder="1" applyAlignment="1">
      <alignment horizontal="right" vertical="center"/>
    </xf>
    <xf numFmtId="49" fontId="9" fillId="9" borderId="14" xfId="0" applyNumberFormat="1" applyFont="1" applyFill="1" applyBorder="1" applyAlignment="1">
      <alignment horizontal="center" vertical="center"/>
    </xf>
    <xf numFmtId="3" fontId="9" fillId="9" borderId="14" xfId="0" applyNumberFormat="1" applyFont="1" applyFill="1" applyBorder="1" applyAlignment="1">
      <alignment horizontal="right" vertical="center" wrapText="1"/>
    </xf>
    <xf numFmtId="0" fontId="9" fillId="12" borderId="6" xfId="0" applyFont="1" applyFill="1" applyBorder="1" applyAlignment="1">
      <alignment vertical="center"/>
    </xf>
    <xf numFmtId="0" fontId="15" fillId="11" borderId="6" xfId="0" applyFont="1" applyFill="1" applyBorder="1" applyAlignment="1">
      <alignment vertical="center"/>
    </xf>
    <xf numFmtId="49" fontId="9" fillId="13" borderId="6" xfId="0" applyNumberFormat="1" applyFont="1" applyFill="1" applyBorder="1" applyAlignment="1">
      <alignment horizontal="right" vertical="center"/>
    </xf>
    <xf numFmtId="49" fontId="9" fillId="13" borderId="6" xfId="0" applyNumberFormat="1" applyFont="1" applyFill="1" applyBorder="1" applyAlignment="1">
      <alignment horizontal="center" vertical="center"/>
    </xf>
    <xf numFmtId="49" fontId="9" fillId="13" borderId="6" xfId="0" applyNumberFormat="1" applyFont="1" applyFill="1" applyBorder="1" applyAlignment="1">
      <alignment horizontal="left" vertical="center" wrapText="1"/>
    </xf>
    <xf numFmtId="0" fontId="9" fillId="13" borderId="6" xfId="0" applyFont="1" applyFill="1" applyBorder="1" applyAlignment="1">
      <alignment horizontal="right" vertical="center"/>
    </xf>
    <xf numFmtId="0" fontId="9" fillId="13" borderId="6" xfId="0" applyFont="1" applyFill="1" applyBorder="1" applyAlignment="1">
      <alignment horizontal="center" vertical="center"/>
    </xf>
    <xf numFmtId="0" fontId="9" fillId="13" borderId="6" xfId="0" applyFont="1" applyFill="1" applyBorder="1" applyAlignment="1">
      <alignment horizontal="left" vertical="center" wrapText="1"/>
    </xf>
    <xf numFmtId="3" fontId="41" fillId="9" borderId="6" xfId="0" applyNumberFormat="1" applyFont="1" applyFill="1" applyBorder="1" applyAlignment="1">
      <alignment horizontal="center" vertical="center" wrapText="1"/>
    </xf>
    <xf numFmtId="3" fontId="41" fillId="9" borderId="6" xfId="0" applyNumberFormat="1" applyFont="1" applyFill="1" applyBorder="1" applyAlignment="1">
      <alignment horizontal="right" vertical="center" wrapText="1"/>
    </xf>
    <xf numFmtId="49" fontId="9" fillId="13" borderId="13" xfId="0" applyNumberFormat="1" applyFont="1" applyFill="1" applyBorder="1" applyAlignment="1">
      <alignment horizontal="center" vertical="center"/>
    </xf>
    <xf numFmtId="3" fontId="9" fillId="13" borderId="13" xfId="0" applyNumberFormat="1" applyFont="1" applyFill="1" applyBorder="1" applyAlignment="1">
      <alignment horizontal="left" vertical="top"/>
    </xf>
    <xf numFmtId="49" fontId="42" fillId="6" borderId="16" xfId="0" applyNumberFormat="1" applyFont="1" applyFill="1" applyBorder="1" applyAlignment="1">
      <alignment horizontal="center" vertical="center"/>
    </xf>
    <xf numFmtId="3" fontId="42" fillId="6" borderId="16" xfId="0" applyNumberFormat="1" applyFont="1" applyFill="1" applyBorder="1" applyAlignment="1">
      <alignment horizontal="left" vertical="top"/>
    </xf>
    <xf numFmtId="3" fontId="9" fillId="14" borderId="6" xfId="0" applyNumberFormat="1" applyFont="1" applyFill="1" applyBorder="1" applyAlignment="1">
      <alignment vertical="center"/>
    </xf>
    <xf numFmtId="49" fontId="9" fillId="16" borderId="6" xfId="0" applyNumberFormat="1" applyFont="1" applyFill="1" applyBorder="1" applyAlignment="1">
      <alignment horizontal="right" vertical="center"/>
    </xf>
    <xf numFmtId="49" fontId="9" fillId="16" borderId="6" xfId="0" applyNumberFormat="1" applyFont="1" applyFill="1" applyBorder="1" applyAlignment="1">
      <alignment vertical="center"/>
    </xf>
    <xf numFmtId="3" fontId="34" fillId="6" borderId="18" xfId="0" applyNumberFormat="1" applyFont="1" applyFill="1" applyBorder="1" applyAlignment="1">
      <alignment horizontal="center" vertical="center" wrapText="1"/>
    </xf>
    <xf numFmtId="3" fontId="41" fillId="2" borderId="6" xfId="0" applyNumberFormat="1" applyFont="1" applyFill="1" applyBorder="1" applyAlignment="1">
      <alignment horizontal="center" vertical="center" wrapText="1"/>
    </xf>
    <xf numFmtId="3" fontId="41" fillId="2" borderId="6" xfId="0" applyNumberFormat="1" applyFont="1" applyFill="1" applyBorder="1" applyAlignment="1">
      <alignment horizontal="center" vertical="center"/>
    </xf>
    <xf numFmtId="3" fontId="43" fillId="6" borderId="6" xfId="0" applyNumberFormat="1" applyFont="1" applyFill="1" applyBorder="1" applyAlignment="1">
      <alignment horizontal="center" vertical="center" wrapText="1"/>
    </xf>
    <xf numFmtId="0" fontId="44" fillId="0" borderId="6" xfId="0" applyFont="1" applyBorder="1" applyAlignment="1">
      <alignment horizontal="center" vertical="center"/>
    </xf>
    <xf numFmtId="3" fontId="43" fillId="0" borderId="6" xfId="0" applyNumberFormat="1" applyFont="1" applyBorder="1" applyAlignment="1">
      <alignment horizontal="center" vertical="center"/>
    </xf>
    <xf numFmtId="0" fontId="41" fillId="6" borderId="6" xfId="0" applyFont="1" applyFill="1" applyBorder="1" applyAlignment="1">
      <alignment horizontal="center" vertical="center" wrapText="1"/>
    </xf>
    <xf numFmtId="0" fontId="41" fillId="3" borderId="6" xfId="0" applyFont="1" applyFill="1" applyBorder="1" applyAlignment="1">
      <alignment vertical="center"/>
    </xf>
    <xf numFmtId="0" fontId="41" fillId="9" borderId="6" xfId="0" applyFont="1" applyFill="1" applyBorder="1" applyAlignment="1">
      <alignment horizontal="center" vertical="center" wrapText="1"/>
    </xf>
    <xf numFmtId="0" fontId="41" fillId="9" borderId="6" xfId="0" applyFont="1" applyFill="1" applyBorder="1" applyAlignment="1">
      <alignment horizontal="left" vertical="center" wrapText="1"/>
    </xf>
    <xf numFmtId="0" fontId="41" fillId="9" borderId="6" xfId="0" applyFont="1" applyFill="1" applyBorder="1" applyAlignment="1">
      <alignment vertical="center"/>
    </xf>
    <xf numFmtId="49" fontId="41" fillId="9" borderId="6" xfId="0" applyNumberFormat="1" applyFont="1" applyFill="1" applyBorder="1" applyAlignment="1">
      <alignment vertical="center"/>
    </xf>
    <xf numFmtId="49" fontId="41" fillId="9" borderId="6" xfId="0" applyNumberFormat="1" applyFont="1" applyFill="1" applyBorder="1" applyAlignment="1">
      <alignment horizontal="left" vertical="center" wrapText="1"/>
    </xf>
    <xf numFmtId="0" fontId="0" fillId="0" borderId="6" xfId="0" applyBorder="1"/>
    <xf numFmtId="0" fontId="41" fillId="10" borderId="6" xfId="0" applyFont="1" applyFill="1" applyBorder="1" applyAlignment="1">
      <alignment horizontal="center" vertical="center"/>
    </xf>
    <xf numFmtId="0" fontId="46" fillId="6" borderId="6" xfId="0" applyFont="1" applyFill="1" applyBorder="1" applyAlignment="1">
      <alignment horizontal="center" vertical="center" wrapText="1"/>
    </xf>
    <xf numFmtId="0" fontId="46" fillId="6" borderId="6" xfId="0" applyFont="1" applyFill="1" applyBorder="1" applyAlignment="1">
      <alignment horizontal="left" vertical="center" wrapText="1"/>
    </xf>
    <xf numFmtId="0" fontId="46" fillId="6" borderId="6" xfId="0" applyFont="1" applyFill="1" applyBorder="1" applyAlignment="1">
      <alignment horizontal="center" vertical="center"/>
    </xf>
    <xf numFmtId="49" fontId="45" fillId="6" borderId="6" xfId="0" applyNumberFormat="1" applyFont="1" applyFill="1" applyBorder="1" applyAlignment="1">
      <alignment horizontal="center" vertical="center"/>
    </xf>
    <xf numFmtId="49" fontId="45" fillId="6" borderId="6" xfId="0" applyNumberFormat="1" applyFont="1" applyFill="1" applyBorder="1" applyAlignment="1">
      <alignment horizontal="left" vertical="center" wrapText="1"/>
    </xf>
    <xf numFmtId="0" fontId="0" fillId="0" borderId="6" xfId="0" applyFont="1" applyBorder="1" applyAlignment="1">
      <alignment horizontal="center"/>
    </xf>
    <xf numFmtId="0" fontId="0" fillId="0" borderId="6" xfId="0" applyFont="1" applyBorder="1"/>
    <xf numFmtId="3" fontId="41" fillId="10" borderId="6" xfId="0" applyNumberFormat="1" applyFont="1" applyFill="1" applyBorder="1" applyAlignment="1">
      <alignment horizontal="right" vertical="center"/>
    </xf>
    <xf numFmtId="3" fontId="41" fillId="12" borderId="6" xfId="0" applyNumberFormat="1" applyFont="1" applyFill="1" applyBorder="1" applyAlignment="1">
      <alignment horizontal="right" vertical="center"/>
    </xf>
    <xf numFmtId="0" fontId="47" fillId="12" borderId="6" xfId="0" applyFont="1" applyFill="1" applyBorder="1"/>
    <xf numFmtId="3" fontId="41" fillId="16" borderId="6" xfId="0" applyNumberFormat="1" applyFont="1" applyFill="1" applyBorder="1" applyAlignment="1">
      <alignment horizontal="right" vertical="center" wrapText="1"/>
    </xf>
    <xf numFmtId="49" fontId="9" fillId="17" borderId="13" xfId="7" applyNumberFormat="1" applyFont="1" applyFill="1" applyBorder="1" applyAlignment="1">
      <alignment horizontal="left" vertical="center" wrapText="1"/>
    </xf>
    <xf numFmtId="3" fontId="27" fillId="17" borderId="13" xfId="1" applyNumberFormat="1" applyFont="1" applyFill="1" applyBorder="1" applyAlignment="1">
      <alignment horizontal="right" vertical="center"/>
    </xf>
    <xf numFmtId="0" fontId="34" fillId="2" borderId="1" xfId="0" applyFont="1" applyFill="1" applyBorder="1" applyAlignment="1">
      <alignment horizontal="center" vertical="center" wrapText="1"/>
    </xf>
    <xf numFmtId="0" fontId="34" fillId="2" borderId="22" xfId="0" applyFont="1" applyFill="1" applyBorder="1" applyAlignment="1">
      <alignment horizontal="center" vertical="center" wrapText="1"/>
    </xf>
    <xf numFmtId="3" fontId="48" fillId="2" borderId="6" xfId="0" applyNumberFormat="1" applyFont="1" applyFill="1" applyBorder="1" applyAlignment="1">
      <alignment horizontal="center" vertical="center" wrapText="1"/>
    </xf>
    <xf numFmtId="0" fontId="48" fillId="2" borderId="1" xfId="0" applyFont="1" applyFill="1" applyBorder="1" applyAlignment="1">
      <alignment horizontal="center" vertical="center" wrapText="1"/>
    </xf>
    <xf numFmtId="0" fontId="49" fillId="2" borderId="1" xfId="0" applyFont="1" applyFill="1" applyBorder="1" applyAlignment="1">
      <alignment horizontal="center" vertical="center" wrapText="1"/>
    </xf>
    <xf numFmtId="3" fontId="8" fillId="18" borderId="1" xfId="0" applyNumberFormat="1" applyFont="1" applyFill="1" applyBorder="1" applyAlignment="1">
      <alignment vertical="center" wrapText="1"/>
    </xf>
    <xf numFmtId="3" fontId="22" fillId="19" borderId="6" xfId="0" applyNumberFormat="1" applyFont="1" applyFill="1" applyBorder="1" applyAlignment="1">
      <alignment horizontal="center" vertical="center" wrapText="1"/>
    </xf>
    <xf numFmtId="0" fontId="34" fillId="2" borderId="24" xfId="0" applyFont="1" applyFill="1" applyBorder="1" applyAlignment="1">
      <alignment horizontal="center" vertical="center" wrapText="1"/>
    </xf>
    <xf numFmtId="0" fontId="34" fillId="2" borderId="25" xfId="0" applyFont="1" applyFill="1" applyBorder="1" applyAlignment="1">
      <alignment horizontal="center" vertical="center" wrapText="1"/>
    </xf>
    <xf numFmtId="0" fontId="49" fillId="2" borderId="22" xfId="0" applyFont="1" applyFill="1" applyBorder="1" applyAlignment="1">
      <alignment horizontal="center" vertical="center" wrapText="1"/>
    </xf>
    <xf numFmtId="0" fontId="34" fillId="2" borderId="22" xfId="0" applyFont="1" applyFill="1" applyBorder="1" applyAlignment="1">
      <alignment horizontal="right" vertical="center"/>
    </xf>
    <xf numFmtId="3" fontId="34" fillId="2" borderId="22" xfId="0" applyNumberFormat="1" applyFont="1" applyFill="1" applyBorder="1" applyAlignment="1">
      <alignment horizontal="right" vertical="center"/>
    </xf>
    <xf numFmtId="3" fontId="36" fillId="7" borderId="26" xfId="0" applyNumberFormat="1" applyFont="1" applyFill="1" applyBorder="1" applyAlignment="1">
      <alignment horizontal="right" vertical="center"/>
    </xf>
    <xf numFmtId="3" fontId="34" fillId="19" borderId="13" xfId="0" applyNumberFormat="1" applyFont="1" applyFill="1" applyBorder="1" applyAlignment="1">
      <alignment horizontal="right" vertical="center"/>
    </xf>
    <xf numFmtId="3" fontId="22" fillId="6" borderId="5" xfId="0" applyNumberFormat="1" applyFont="1" applyFill="1" applyBorder="1" applyAlignment="1">
      <alignment horizontal="center" vertical="center" wrapText="1"/>
    </xf>
    <xf numFmtId="3" fontId="22" fillId="19" borderId="28" xfId="0" applyNumberFormat="1" applyFont="1" applyFill="1" applyBorder="1" applyAlignment="1">
      <alignment horizontal="center" vertical="center" wrapText="1"/>
    </xf>
    <xf numFmtId="3" fontId="22" fillId="19" borderId="14" xfId="0" applyNumberFormat="1" applyFont="1" applyFill="1" applyBorder="1" applyAlignment="1">
      <alignment horizontal="center" vertical="center" wrapText="1"/>
    </xf>
    <xf numFmtId="3" fontId="9" fillId="6" borderId="6" xfId="0" applyNumberFormat="1" applyFont="1" applyFill="1" applyBorder="1" applyAlignment="1">
      <alignment horizontal="right" vertical="center"/>
    </xf>
    <xf numFmtId="0" fontId="15" fillId="20" borderId="6" xfId="0" applyFont="1" applyFill="1" applyBorder="1" applyAlignment="1">
      <alignment vertical="center"/>
    </xf>
    <xf numFmtId="49" fontId="9" fillId="21" borderId="6" xfId="0" applyNumberFormat="1" applyFont="1" applyFill="1" applyBorder="1" applyAlignment="1">
      <alignment horizontal="right" vertical="center"/>
    </xf>
    <xf numFmtId="49" fontId="9" fillId="21" borderId="6" xfId="0" applyNumberFormat="1" applyFont="1" applyFill="1" applyBorder="1" applyAlignment="1">
      <alignment horizontal="center" vertical="center"/>
    </xf>
    <xf numFmtId="49" fontId="9" fillId="21" borderId="6" xfId="0" applyNumberFormat="1" applyFont="1" applyFill="1" applyBorder="1" applyAlignment="1">
      <alignment horizontal="left" vertical="center" wrapText="1"/>
    </xf>
    <xf numFmtId="0" fontId="14" fillId="20" borderId="6" xfId="0" applyFont="1" applyFill="1" applyBorder="1" applyAlignment="1">
      <alignment vertical="center"/>
    </xf>
    <xf numFmtId="49" fontId="10" fillId="21" borderId="6" xfId="0" applyNumberFormat="1" applyFont="1" applyFill="1" applyBorder="1" applyAlignment="1">
      <alignment horizontal="right" vertical="center"/>
    </xf>
    <xf numFmtId="49" fontId="10" fillId="21" borderId="6" xfId="0" applyNumberFormat="1" applyFont="1" applyFill="1" applyBorder="1" applyAlignment="1">
      <alignment horizontal="left" vertical="center" wrapText="1"/>
    </xf>
    <xf numFmtId="0" fontId="9" fillId="21" borderId="6" xfId="0" applyFont="1" applyFill="1" applyBorder="1" applyAlignment="1">
      <alignment horizontal="right" vertical="center"/>
    </xf>
    <xf numFmtId="0" fontId="9" fillId="21" borderId="6" xfId="0" applyFont="1" applyFill="1" applyBorder="1" applyAlignment="1">
      <alignment horizontal="center" vertical="center"/>
    </xf>
    <xf numFmtId="0" fontId="9" fillId="21" borderId="6" xfId="0" applyFont="1" applyFill="1" applyBorder="1" applyAlignment="1">
      <alignment horizontal="left" vertical="center" wrapText="1"/>
    </xf>
    <xf numFmtId="0" fontId="9" fillId="20" borderId="6" xfId="0" applyFont="1" applyFill="1" applyBorder="1" applyAlignment="1">
      <alignment vertical="center"/>
    </xf>
    <xf numFmtId="0" fontId="9" fillId="20" borderId="6" xfId="0" applyFont="1" applyFill="1" applyBorder="1" applyAlignment="1">
      <alignment horizontal="right" vertical="center"/>
    </xf>
    <xf numFmtId="0" fontId="9" fillId="20" borderId="6" xfId="0" applyFont="1" applyFill="1" applyBorder="1" applyAlignment="1">
      <alignment horizontal="center" vertical="center"/>
    </xf>
    <xf numFmtId="49" fontId="9" fillId="20" borderId="6" xfId="0" applyNumberFormat="1" applyFont="1" applyFill="1" applyBorder="1" applyAlignment="1">
      <alignment horizontal="left" vertical="center" wrapText="1"/>
    </xf>
    <xf numFmtId="49" fontId="9" fillId="21" borderId="13" xfId="0" applyNumberFormat="1" applyFont="1" applyFill="1" applyBorder="1" applyAlignment="1">
      <alignment horizontal="center" vertical="center"/>
    </xf>
    <xf numFmtId="3" fontId="9" fillId="21" borderId="13" xfId="0" applyNumberFormat="1" applyFont="1" applyFill="1" applyBorder="1" applyAlignment="1">
      <alignment horizontal="left" vertical="top"/>
    </xf>
    <xf numFmtId="49" fontId="9" fillId="20" borderId="6" xfId="0" applyNumberFormat="1" applyFont="1" applyFill="1" applyBorder="1" applyAlignment="1">
      <alignment horizontal="right" vertical="center"/>
    </xf>
    <xf numFmtId="0" fontId="10" fillId="20" borderId="6" xfId="0" applyFont="1" applyFill="1" applyBorder="1" applyAlignment="1">
      <alignment vertical="center"/>
    </xf>
    <xf numFmtId="49" fontId="38" fillId="20" borderId="6" xfId="0" applyNumberFormat="1" applyFont="1" applyFill="1" applyBorder="1" applyAlignment="1">
      <alignment horizontal="right" vertical="center"/>
    </xf>
    <xf numFmtId="0" fontId="38" fillId="20" borderId="6" xfId="0" applyFont="1" applyFill="1" applyBorder="1" applyAlignment="1">
      <alignment vertical="center"/>
    </xf>
    <xf numFmtId="49" fontId="9" fillId="21" borderId="6" xfId="0" applyNumberFormat="1" applyFont="1" applyFill="1" applyBorder="1" applyAlignment="1">
      <alignment horizontal="left" vertical="center"/>
    </xf>
    <xf numFmtId="0" fontId="38" fillId="21" borderId="6" xfId="0" applyFont="1" applyFill="1" applyBorder="1" applyAlignment="1">
      <alignment horizontal="right" vertical="center"/>
    </xf>
    <xf numFmtId="0" fontId="39" fillId="20" borderId="6" xfId="0" applyFont="1" applyFill="1" applyBorder="1" applyAlignment="1">
      <alignment vertical="center"/>
    </xf>
    <xf numFmtId="49" fontId="38" fillId="21" borderId="6" xfId="0" applyNumberFormat="1" applyFont="1" applyFill="1" applyBorder="1" applyAlignment="1">
      <alignment horizontal="left" vertical="center"/>
    </xf>
    <xf numFmtId="49" fontId="38" fillId="21" borderId="6" xfId="0" applyNumberFormat="1" applyFont="1" applyFill="1" applyBorder="1" applyAlignment="1">
      <alignment horizontal="right" vertical="center"/>
    </xf>
    <xf numFmtId="0" fontId="50" fillId="0" borderId="0" xfId="0" applyFont="1"/>
    <xf numFmtId="49" fontId="10" fillId="2" borderId="7" xfId="0" applyNumberFormat="1" applyFont="1" applyFill="1" applyBorder="1" applyAlignment="1">
      <alignment horizontal="left" vertical="center"/>
    </xf>
    <xf numFmtId="49" fontId="9" fillId="9" borderId="29" xfId="0" applyNumberFormat="1" applyFont="1" applyFill="1" applyBorder="1" applyAlignment="1">
      <alignment horizontal="center" vertical="center"/>
    </xf>
    <xf numFmtId="4" fontId="41" fillId="9" borderId="6" xfId="0" applyNumberFormat="1" applyFont="1" applyFill="1" applyBorder="1" applyAlignment="1">
      <alignment horizontal="right" vertical="center" wrapText="1"/>
    </xf>
    <xf numFmtId="4" fontId="9" fillId="6" borderId="6" xfId="0" applyNumberFormat="1" applyFont="1" applyFill="1" applyBorder="1" applyAlignment="1">
      <alignment horizontal="right" vertical="center"/>
    </xf>
    <xf numFmtId="4" fontId="9" fillId="8" borderId="6" xfId="0" applyNumberFormat="1" applyFont="1" applyFill="1" applyBorder="1" applyAlignment="1">
      <alignment horizontal="right" vertical="center"/>
    </xf>
    <xf numFmtId="4" fontId="10" fillId="8" borderId="6" xfId="0" applyNumberFormat="1" applyFont="1" applyFill="1" applyBorder="1" applyAlignment="1">
      <alignment horizontal="right" vertical="center"/>
    </xf>
    <xf numFmtId="4" fontId="9" fillId="13" borderId="6" xfId="0" applyNumberFormat="1" applyFont="1" applyFill="1" applyBorder="1" applyAlignment="1">
      <alignment horizontal="right" vertical="center"/>
    </xf>
    <xf numFmtId="4" fontId="9" fillId="13" borderId="6" xfId="0" applyNumberFormat="1" applyFont="1" applyFill="1" applyBorder="1" applyAlignment="1">
      <alignment horizontal="right" vertical="center" wrapText="1"/>
    </xf>
    <xf numFmtId="4" fontId="9" fillId="8" borderId="6" xfId="0" applyNumberFormat="1" applyFont="1" applyFill="1" applyBorder="1" applyAlignment="1">
      <alignment horizontal="right" vertical="center" wrapText="1"/>
    </xf>
    <xf numFmtId="4" fontId="10" fillId="8" borderId="6" xfId="0" applyNumberFormat="1" applyFont="1" applyFill="1" applyBorder="1" applyAlignment="1">
      <alignment horizontal="right" vertical="center" wrapText="1"/>
    </xf>
    <xf numFmtId="4" fontId="9" fillId="4" borderId="6" xfId="0" applyNumberFormat="1" applyFont="1" applyFill="1" applyBorder="1" applyAlignment="1">
      <alignment horizontal="right" vertical="center"/>
    </xf>
    <xf numFmtId="4" fontId="15" fillId="11" borderId="6" xfId="0" applyNumberFormat="1" applyFont="1" applyFill="1" applyBorder="1" applyAlignment="1">
      <alignment vertical="center"/>
    </xf>
    <xf numFmtId="4" fontId="10" fillId="8" borderId="0" xfId="0" applyNumberFormat="1" applyFont="1" applyFill="1" applyBorder="1" applyAlignment="1">
      <alignment horizontal="right" vertical="center"/>
    </xf>
    <xf numFmtId="4" fontId="9" fillId="9" borderId="13" xfId="0" applyNumberFormat="1" applyFont="1" applyFill="1" applyBorder="1" applyAlignment="1">
      <alignment vertical="center"/>
    </xf>
    <xf numFmtId="4" fontId="9" fillId="6" borderId="13" xfId="0" applyNumberFormat="1" applyFont="1" applyFill="1" applyBorder="1" applyAlignment="1">
      <alignment vertical="center"/>
    </xf>
    <xf numFmtId="4" fontId="9" fillId="8" borderId="13" xfId="0" applyNumberFormat="1" applyFont="1" applyFill="1" applyBorder="1" applyAlignment="1">
      <alignment vertical="center"/>
    </xf>
    <xf numFmtId="4" fontId="42" fillId="8" borderId="16" xfId="0" applyNumberFormat="1" applyFont="1" applyFill="1" applyBorder="1" applyAlignment="1">
      <alignment vertical="center"/>
    </xf>
    <xf numFmtId="4" fontId="11" fillId="14" borderId="6" xfId="0" applyNumberFormat="1" applyFont="1" applyFill="1" applyBorder="1" applyAlignment="1">
      <alignment horizontal="right" vertical="center"/>
    </xf>
    <xf numFmtId="4" fontId="10" fillId="2" borderId="6" xfId="0" applyNumberFormat="1" applyFont="1" applyFill="1" applyBorder="1" applyAlignment="1">
      <alignment horizontal="right" vertical="center"/>
    </xf>
    <xf numFmtId="4" fontId="9" fillId="21" borderId="6" xfId="0" applyNumberFormat="1" applyFont="1" applyFill="1" applyBorder="1" applyAlignment="1">
      <alignment horizontal="right" vertical="center" wrapText="1"/>
    </xf>
    <xf numFmtId="4" fontId="10" fillId="2" borderId="6" xfId="0" applyNumberFormat="1" applyFont="1" applyFill="1" applyBorder="1" applyAlignment="1">
      <alignment horizontal="right" vertical="center" wrapText="1"/>
    </xf>
    <xf numFmtId="4" fontId="9" fillId="20" borderId="6" xfId="0" applyNumberFormat="1" applyFont="1" applyFill="1" applyBorder="1" applyAlignment="1">
      <alignment horizontal="right" vertical="center"/>
    </xf>
    <xf numFmtId="4" fontId="10" fillId="6" borderId="6" xfId="0" applyNumberFormat="1" applyFont="1" applyFill="1" applyBorder="1" applyAlignment="1">
      <alignment horizontal="right" vertical="center"/>
    </xf>
    <xf numFmtId="4" fontId="9" fillId="21" borderId="6" xfId="0" applyNumberFormat="1" applyFont="1" applyFill="1" applyBorder="1" applyAlignment="1">
      <alignment horizontal="right" vertical="center"/>
    </xf>
    <xf numFmtId="4" fontId="9" fillId="9" borderId="29" xfId="0" applyNumberFormat="1" applyFont="1" applyFill="1" applyBorder="1" applyAlignment="1">
      <alignment vertical="center"/>
    </xf>
    <xf numFmtId="4" fontId="9" fillId="13" borderId="13" xfId="0" applyNumberFormat="1" applyFont="1" applyFill="1" applyBorder="1" applyAlignment="1">
      <alignment vertical="center"/>
    </xf>
    <xf numFmtId="4" fontId="9" fillId="21" borderId="13" xfId="0" applyNumberFormat="1" applyFont="1" applyFill="1" applyBorder="1" applyAlignment="1">
      <alignment vertical="center"/>
    </xf>
    <xf numFmtId="4" fontId="42" fillId="6" borderId="16" xfId="0" applyNumberFormat="1" applyFont="1" applyFill="1" applyBorder="1" applyAlignment="1">
      <alignment vertical="center"/>
    </xf>
    <xf numFmtId="49" fontId="38" fillId="21" borderId="6" xfId="0" applyNumberFormat="1" applyFont="1" applyFill="1" applyBorder="1" applyAlignment="1">
      <alignment horizontal="left" vertical="center" wrapText="1"/>
    </xf>
    <xf numFmtId="4" fontId="38" fillId="6" borderId="6" xfId="0" applyNumberFormat="1" applyFont="1" applyFill="1" applyBorder="1" applyAlignment="1">
      <alignment horizontal="right" vertical="center"/>
    </xf>
    <xf numFmtId="4" fontId="42" fillId="6" borderId="6" xfId="0" applyNumberFormat="1" applyFont="1" applyFill="1" applyBorder="1" applyAlignment="1">
      <alignment horizontal="right" vertical="center"/>
    </xf>
    <xf numFmtId="4" fontId="42" fillId="6" borderId="6" xfId="0" applyNumberFormat="1" applyFont="1" applyFill="1" applyBorder="1" applyAlignment="1">
      <alignment horizontal="left" vertical="center"/>
    </xf>
    <xf numFmtId="0" fontId="42" fillId="6" borderId="6" xfId="0" applyNumberFormat="1" applyFont="1" applyFill="1" applyBorder="1" applyAlignment="1">
      <alignment horizontal="right" vertical="center"/>
    </xf>
    <xf numFmtId="0" fontId="15" fillId="20" borderId="6" xfId="0" applyFont="1" applyFill="1" applyBorder="1" applyAlignment="1">
      <alignment vertical="center" wrapText="1"/>
    </xf>
    <xf numFmtId="4" fontId="15" fillId="20" borderId="6" xfId="0" applyNumberFormat="1" applyFont="1" applyFill="1" applyBorder="1" applyAlignment="1">
      <alignment vertical="center"/>
    </xf>
    <xf numFmtId="4" fontId="9" fillId="9" borderId="14" xfId="0" applyNumberFormat="1" applyFont="1" applyFill="1" applyBorder="1" applyAlignment="1">
      <alignment horizontal="right" vertical="center" wrapText="1"/>
    </xf>
    <xf numFmtId="4" fontId="9" fillId="16" borderId="6" xfId="0" applyNumberFormat="1" applyFont="1" applyFill="1" applyBorder="1" applyAlignment="1">
      <alignment horizontal="right" vertical="center"/>
    </xf>
    <xf numFmtId="4" fontId="10" fillId="0" borderId="6" xfId="0" applyNumberFormat="1" applyFont="1" applyBorder="1" applyAlignment="1">
      <alignment horizontal="right" vertical="center"/>
    </xf>
    <xf numFmtId="4" fontId="38" fillId="20" borderId="6" xfId="0" applyNumberFormat="1" applyFont="1" applyFill="1" applyBorder="1" applyAlignment="1">
      <alignment horizontal="right" vertical="center"/>
    </xf>
    <xf numFmtId="4" fontId="9" fillId="21" borderId="6" xfId="0" applyNumberFormat="1" applyFont="1" applyFill="1" applyBorder="1" applyAlignment="1">
      <alignment vertical="center"/>
    </xf>
    <xf numFmtId="4" fontId="10" fillId="2" borderId="6" xfId="0" applyNumberFormat="1" applyFont="1" applyFill="1" applyBorder="1" applyAlignment="1">
      <alignment vertical="center"/>
    </xf>
    <xf numFmtId="4" fontId="9" fillId="9" borderId="6" xfId="0" applyNumberFormat="1" applyFont="1" applyFill="1" applyBorder="1" applyAlignment="1">
      <alignment horizontal="right" vertical="center"/>
    </xf>
    <xf numFmtId="4" fontId="38" fillId="21" borderId="6" xfId="0" applyNumberFormat="1" applyFont="1" applyFill="1" applyBorder="1" applyAlignment="1">
      <alignment horizontal="right" vertical="center"/>
    </xf>
    <xf numFmtId="4" fontId="9" fillId="14" borderId="6" xfId="0" applyNumberFormat="1" applyFont="1" applyFill="1" applyBorder="1" applyAlignment="1">
      <alignment vertical="center"/>
    </xf>
    <xf numFmtId="4" fontId="14" fillId="0" borderId="6" xfId="0" applyNumberFormat="1" applyFont="1" applyBorder="1" applyAlignment="1">
      <alignment vertical="center"/>
    </xf>
    <xf numFmtId="165" fontId="41" fillId="10" borderId="6" xfId="0" applyNumberFormat="1" applyFont="1" applyFill="1" applyBorder="1" applyAlignment="1">
      <alignment vertical="center"/>
    </xf>
    <xf numFmtId="165" fontId="9" fillId="11" borderId="6" xfId="0" applyNumberFormat="1" applyFont="1" applyFill="1" applyBorder="1" applyAlignment="1">
      <alignment vertical="center"/>
    </xf>
    <xf numFmtId="165" fontId="15" fillId="20" borderId="6" xfId="0" applyNumberFormat="1" applyFont="1" applyFill="1" applyBorder="1" applyAlignment="1">
      <alignment vertical="center"/>
    </xf>
    <xf numFmtId="165" fontId="9" fillId="6" borderId="6" xfId="0" applyNumberFormat="1" applyFont="1" applyFill="1" applyBorder="1" applyAlignment="1">
      <alignment horizontal="right" vertical="center"/>
    </xf>
    <xf numFmtId="165" fontId="9" fillId="4" borderId="6" xfId="0" applyNumberFormat="1" applyFont="1" applyFill="1" applyBorder="1" applyAlignment="1">
      <alignment vertical="center"/>
    </xf>
    <xf numFmtId="165" fontId="41" fillId="9" borderId="6" xfId="0" applyNumberFormat="1" applyFont="1" applyFill="1" applyBorder="1" applyAlignment="1">
      <alignment horizontal="right" vertical="center" wrapText="1"/>
    </xf>
    <xf numFmtId="165" fontId="15" fillId="11" borderId="6" xfId="0" applyNumberFormat="1" applyFont="1" applyFill="1" applyBorder="1" applyAlignment="1">
      <alignment vertical="center"/>
    </xf>
    <xf numFmtId="165" fontId="9" fillId="9" borderId="29" xfId="0" applyNumberFormat="1" applyFont="1" applyFill="1" applyBorder="1" applyAlignment="1">
      <alignment horizontal="right" vertical="center"/>
    </xf>
    <xf numFmtId="165" fontId="9" fillId="13" borderId="13" xfId="0" applyNumberFormat="1" applyFont="1" applyFill="1" applyBorder="1" applyAlignment="1">
      <alignment horizontal="right" vertical="center"/>
    </xf>
    <xf numFmtId="165" fontId="9" fillId="8" borderId="13" xfId="0" applyNumberFormat="1" applyFont="1" applyFill="1" applyBorder="1" applyAlignment="1">
      <alignment horizontal="right" vertical="center"/>
    </xf>
    <xf numFmtId="165" fontId="9" fillId="14" borderId="13" xfId="0" applyNumberFormat="1" applyFont="1" applyFill="1" applyBorder="1" applyAlignment="1">
      <alignment horizontal="right" vertical="center"/>
    </xf>
    <xf numFmtId="165" fontId="10" fillId="10" borderId="6" xfId="0" applyNumberFormat="1" applyFont="1" applyFill="1" applyBorder="1" applyAlignment="1">
      <alignment horizontal="right" vertical="center"/>
    </xf>
    <xf numFmtId="165" fontId="9" fillId="12" borderId="6" xfId="0" applyNumberFormat="1" applyFont="1" applyFill="1" applyBorder="1" applyAlignment="1">
      <alignment horizontal="right" vertical="center"/>
    </xf>
    <xf numFmtId="165" fontId="10" fillId="4" borderId="6" xfId="0" applyNumberFormat="1" applyFont="1" applyFill="1" applyBorder="1" applyAlignment="1">
      <alignment horizontal="right" vertical="center"/>
    </xf>
    <xf numFmtId="165" fontId="9" fillId="4" borderId="6" xfId="0" applyNumberFormat="1" applyFont="1" applyFill="1" applyBorder="1" applyAlignment="1">
      <alignment horizontal="right" vertical="center"/>
    </xf>
    <xf numFmtId="165" fontId="11" fillId="4" borderId="6" xfId="0" applyNumberFormat="1" applyFont="1" applyFill="1" applyBorder="1" applyAlignment="1">
      <alignment horizontal="right" vertical="center"/>
    </xf>
    <xf numFmtId="165" fontId="10" fillId="15" borderId="6" xfId="0" applyNumberFormat="1" applyFont="1" applyFill="1" applyBorder="1" applyAlignment="1">
      <alignment horizontal="right" vertical="center"/>
    </xf>
    <xf numFmtId="165" fontId="38" fillId="4" borderId="6" xfId="0" applyNumberFormat="1" applyFont="1" applyFill="1" applyBorder="1" applyAlignment="1">
      <alignment horizontal="right" vertical="center"/>
    </xf>
    <xf numFmtId="165" fontId="13" fillId="4" borderId="6" xfId="0" applyNumberFormat="1" applyFont="1" applyFill="1" applyBorder="1" applyAlignment="1">
      <alignment horizontal="right" vertical="center"/>
    </xf>
    <xf numFmtId="165" fontId="10" fillId="0" borderId="6" xfId="0" applyNumberFormat="1" applyFont="1" applyBorder="1" applyAlignment="1">
      <alignment horizontal="right" vertical="center"/>
    </xf>
    <xf numFmtId="165" fontId="24" fillId="4" borderId="6" xfId="0" applyNumberFormat="1" applyFont="1" applyFill="1" applyBorder="1" applyAlignment="1">
      <alignment horizontal="right" vertical="center"/>
    </xf>
    <xf numFmtId="165" fontId="40" fillId="4" borderId="6" xfId="0" applyNumberFormat="1" applyFont="1" applyFill="1" applyBorder="1" applyAlignment="1">
      <alignment horizontal="right" vertical="center"/>
    </xf>
    <xf numFmtId="4" fontId="45" fillId="0" borderId="6" xfId="0" applyNumberFormat="1" applyFont="1" applyBorder="1" applyAlignment="1">
      <alignment horizontal="right" vertical="center"/>
    </xf>
    <xf numFmtId="4" fontId="41" fillId="9" borderId="6" xfId="0" applyNumberFormat="1" applyFont="1" applyFill="1" applyBorder="1" applyAlignment="1">
      <alignment horizontal="right" vertical="center"/>
    </xf>
    <xf numFmtId="4" fontId="41" fillId="6" borderId="6" xfId="0" applyNumberFormat="1" applyFont="1" applyFill="1" applyBorder="1" applyAlignment="1">
      <alignment horizontal="right" vertical="center"/>
    </xf>
    <xf numFmtId="4" fontId="45" fillId="3" borderId="6" xfId="0" applyNumberFormat="1" applyFont="1" applyFill="1" applyBorder="1" applyAlignment="1">
      <alignment horizontal="right" vertical="center"/>
    </xf>
    <xf numFmtId="4" fontId="41" fillId="6" borderId="6" xfId="0" applyNumberFormat="1" applyFont="1" applyFill="1" applyBorder="1" applyAlignment="1">
      <alignment horizontal="right" vertical="center" wrapText="1"/>
    </xf>
    <xf numFmtId="4" fontId="0" fillId="0" borderId="6" xfId="0" applyNumberFormat="1" applyBorder="1" applyAlignment="1">
      <alignment horizontal="right"/>
    </xf>
    <xf numFmtId="4" fontId="47" fillId="12" borderId="6" xfId="0" applyNumberFormat="1" applyFont="1" applyFill="1" applyBorder="1"/>
    <xf numFmtId="4" fontId="47" fillId="12" borderId="6" xfId="0" applyNumberFormat="1" applyFont="1" applyFill="1" applyBorder="1" applyAlignment="1">
      <alignment horizontal="right"/>
    </xf>
    <xf numFmtId="4" fontId="46" fillId="6" borderId="6" xfId="0" applyNumberFormat="1" applyFont="1" applyFill="1" applyBorder="1" applyAlignment="1">
      <alignment horizontal="right" vertical="center"/>
    </xf>
    <xf numFmtId="4" fontId="46" fillId="6" borderId="6" xfId="0" applyNumberFormat="1" applyFont="1" applyFill="1" applyBorder="1" applyAlignment="1">
      <alignment horizontal="right" vertical="center" wrapText="1"/>
    </xf>
    <xf numFmtId="4" fontId="32" fillId="17" borderId="13" xfId="7" applyNumberFormat="1" applyFont="1" applyFill="1" applyBorder="1" applyAlignment="1">
      <alignment horizontal="right" vertical="center"/>
    </xf>
    <xf numFmtId="4" fontId="32" fillId="0" borderId="13" xfId="7" applyNumberFormat="1" applyFont="1" applyBorder="1" applyAlignment="1">
      <alignment horizontal="right" vertical="center"/>
    </xf>
    <xf numFmtId="4" fontId="51" fillId="3" borderId="13" xfId="1" applyNumberFormat="1" applyFont="1" applyFill="1" applyBorder="1" applyAlignment="1">
      <alignment horizontal="right" vertical="center" wrapText="1"/>
    </xf>
    <xf numFmtId="4" fontId="27" fillId="3" borderId="13" xfId="1" applyNumberFormat="1" applyFont="1" applyFill="1" applyBorder="1" applyAlignment="1">
      <alignment horizontal="right" vertical="center"/>
    </xf>
    <xf numFmtId="4" fontId="11" fillId="2" borderId="13" xfId="0" applyNumberFormat="1" applyFont="1" applyFill="1" applyBorder="1" applyAlignment="1">
      <alignment horizontal="right" vertical="center" wrapText="1"/>
    </xf>
    <xf numFmtId="4" fontId="11" fillId="2" borderId="13" xfId="0" applyNumberFormat="1" applyFont="1" applyFill="1" applyBorder="1" applyAlignment="1">
      <alignment vertical="center" wrapText="1"/>
    </xf>
    <xf numFmtId="4" fontId="32" fillId="17" borderId="13" xfId="7" applyNumberFormat="1" applyFont="1" applyFill="1" applyBorder="1" applyAlignment="1">
      <alignment vertical="center"/>
    </xf>
    <xf numFmtId="4" fontId="31" fillId="3" borderId="13" xfId="1" applyNumberFormat="1" applyFont="1" applyFill="1" applyBorder="1" applyAlignment="1">
      <alignment vertical="center" wrapText="1"/>
    </xf>
    <xf numFmtId="4" fontId="47" fillId="0" borderId="6" xfId="0" applyNumberFormat="1" applyFont="1" applyBorder="1" applyAlignment="1">
      <alignment horizontal="right"/>
    </xf>
    <xf numFmtId="4" fontId="52" fillId="0" borderId="6" xfId="0" applyNumberFormat="1" applyFont="1" applyBorder="1" applyAlignment="1">
      <alignment horizontal="right" vertical="center"/>
    </xf>
    <xf numFmtId="4" fontId="52" fillId="6" borderId="6" xfId="0" applyNumberFormat="1" applyFont="1" applyFill="1" applyBorder="1" applyAlignment="1">
      <alignment horizontal="right" vertical="center" wrapText="1"/>
    </xf>
    <xf numFmtId="0" fontId="52" fillId="6" borderId="6" xfId="0" applyFont="1" applyFill="1" applyBorder="1" applyAlignment="1">
      <alignment horizontal="left" vertical="center" wrapText="1"/>
    </xf>
    <xf numFmtId="4" fontId="52" fillId="3" borderId="6" xfId="0" applyNumberFormat="1" applyFont="1" applyFill="1" applyBorder="1" applyAlignment="1">
      <alignment horizontal="right" vertical="center"/>
    </xf>
    <xf numFmtId="4" fontId="34" fillId="18" borderId="1" xfId="0" applyNumberFormat="1" applyFont="1" applyFill="1" applyBorder="1" applyAlignment="1">
      <alignment vertical="center" wrapText="1"/>
    </xf>
    <xf numFmtId="4" fontId="18" fillId="2" borderId="1" xfId="0" applyNumberFormat="1" applyFont="1" applyFill="1" applyBorder="1" applyAlignment="1">
      <alignment vertical="center" wrapText="1"/>
    </xf>
    <xf numFmtId="4" fontId="18" fillId="2" borderId="1" xfId="0" applyNumberFormat="1" applyFont="1" applyFill="1" applyBorder="1" applyAlignment="1">
      <alignment vertical="center"/>
    </xf>
    <xf numFmtId="4" fontId="34" fillId="7" borderId="1" xfId="0" applyNumberFormat="1" applyFont="1" applyFill="1" applyBorder="1" applyAlignment="1">
      <alignment horizontal="right" vertical="center"/>
    </xf>
    <xf numFmtId="4" fontId="36" fillId="7" borderId="8" xfId="0" applyNumberFormat="1" applyFont="1" applyFill="1" applyBorder="1" applyAlignment="1">
      <alignment horizontal="right" vertical="center"/>
    </xf>
    <xf numFmtId="4" fontId="34" fillId="18" borderId="22" xfId="0" applyNumberFormat="1" applyFont="1" applyFill="1" applyBorder="1" applyAlignment="1">
      <alignment vertical="center" wrapText="1"/>
    </xf>
    <xf numFmtId="4" fontId="18" fillId="2" borderId="22" xfId="0" applyNumberFormat="1" applyFont="1" applyFill="1" applyBorder="1" applyAlignment="1">
      <alignment vertical="center" wrapText="1"/>
    </xf>
    <xf numFmtId="4" fontId="18" fillId="2" borderId="22" xfId="0" applyNumberFormat="1" applyFont="1" applyFill="1" applyBorder="1" applyAlignment="1">
      <alignment vertical="center"/>
    </xf>
    <xf numFmtId="4" fontId="34" fillId="7" borderId="22" xfId="0" applyNumberFormat="1" applyFont="1" applyFill="1" applyBorder="1" applyAlignment="1">
      <alignment horizontal="right" vertical="center"/>
    </xf>
    <xf numFmtId="4" fontId="36" fillId="7" borderId="26" xfId="0" applyNumberFormat="1" applyFont="1" applyFill="1" applyBorder="1" applyAlignment="1">
      <alignment horizontal="right" vertical="center"/>
    </xf>
    <xf numFmtId="4" fontId="34" fillId="2" borderId="1" xfId="0" applyNumberFormat="1" applyFont="1" applyFill="1" applyBorder="1" applyAlignment="1">
      <alignment horizontal="right" vertical="center" wrapText="1"/>
    </xf>
    <xf numFmtId="4" fontId="36" fillId="5" borderId="8" xfId="0" applyNumberFormat="1" applyFont="1" applyFill="1" applyBorder="1" applyAlignment="1">
      <alignment horizontal="right" vertical="center"/>
    </xf>
    <xf numFmtId="4" fontId="35" fillId="2" borderId="0" xfId="0" applyNumberFormat="1" applyFont="1" applyFill="1" applyAlignment="1">
      <alignment vertical="center"/>
    </xf>
    <xf numFmtId="4" fontId="34" fillId="19" borderId="13" xfId="0" applyNumberFormat="1" applyFont="1" applyFill="1" applyBorder="1" applyAlignment="1">
      <alignment horizontal="right" vertical="center"/>
    </xf>
    <xf numFmtId="4" fontId="34" fillId="2" borderId="22" xfId="0" applyNumberFormat="1" applyFont="1" applyFill="1" applyBorder="1" applyAlignment="1">
      <alignment horizontal="right" vertical="center" wrapText="1"/>
    </xf>
    <xf numFmtId="4" fontId="36" fillId="5" borderId="26" xfId="0" applyNumberFormat="1" applyFont="1" applyFill="1" applyBorder="1" applyAlignment="1">
      <alignment horizontal="right" vertical="center"/>
    </xf>
    <xf numFmtId="4" fontId="34" fillId="19" borderId="27" xfId="0" applyNumberFormat="1" applyFont="1" applyFill="1" applyBorder="1" applyAlignment="1">
      <alignment horizontal="right" vertical="center"/>
    </xf>
    <xf numFmtId="0" fontId="35" fillId="2" borderId="1" xfId="0" applyFont="1" applyFill="1" applyBorder="1" applyAlignment="1">
      <alignment vertical="center"/>
    </xf>
    <xf numFmtId="0" fontId="34" fillId="2" borderId="0" xfId="0" applyFont="1" applyFill="1" applyAlignment="1">
      <alignment horizontal="center" vertical="center" wrapText="1"/>
    </xf>
    <xf numFmtId="0" fontId="34" fillId="7" borderId="1" xfId="0" applyFont="1" applyFill="1" applyBorder="1" applyAlignment="1">
      <alignment vertical="center"/>
    </xf>
    <xf numFmtId="0" fontId="35" fillId="2" borderId="1" xfId="0" applyFont="1" applyFill="1" applyBorder="1" applyAlignment="1">
      <alignment vertical="center" wrapText="1"/>
    </xf>
    <xf numFmtId="0" fontId="36" fillId="7" borderId="8" xfId="0" applyFont="1" applyFill="1" applyBorder="1" applyAlignment="1">
      <alignment vertical="center" wrapText="1"/>
    </xf>
    <xf numFmtId="0" fontId="36" fillId="7" borderId="12" xfId="0" applyFont="1" applyFill="1" applyBorder="1" applyAlignment="1">
      <alignment vertical="center" wrapText="1"/>
    </xf>
    <xf numFmtId="0" fontId="34" fillId="2" borderId="23" xfId="0" applyFont="1" applyFill="1" applyBorder="1" applyAlignment="1">
      <alignment horizontal="center" vertical="center" wrapText="1"/>
    </xf>
    <xf numFmtId="0" fontId="34" fillId="2" borderId="2" xfId="0" applyFont="1" applyFill="1" applyBorder="1" applyAlignment="1">
      <alignment horizontal="center" vertical="center" wrapText="1"/>
    </xf>
    <xf numFmtId="0" fontId="34" fillId="2" borderId="3" xfId="0" applyFont="1" applyFill="1" applyBorder="1" applyAlignment="1">
      <alignment horizontal="center" vertical="center" wrapText="1"/>
    </xf>
    <xf numFmtId="0" fontId="34" fillId="3" borderId="0" xfId="1" applyFont="1" applyFill="1" applyAlignment="1">
      <alignment horizontal="center" vertical="center" wrapText="1"/>
    </xf>
    <xf numFmtId="0" fontId="34" fillId="2" borderId="1" xfId="0" applyFont="1" applyFill="1" applyBorder="1" applyAlignment="1">
      <alignment horizontal="center" vertical="center" wrapText="1"/>
    </xf>
    <xf numFmtId="0" fontId="34" fillId="18" borderId="1" xfId="0" applyFont="1" applyFill="1" applyBorder="1" applyAlignment="1">
      <alignment vertical="center" wrapText="1"/>
    </xf>
    <xf numFmtId="0" fontId="49" fillId="2" borderId="22" xfId="0" applyFont="1" applyFill="1" applyBorder="1" applyAlignment="1">
      <alignment horizontal="center" vertical="center" wrapText="1"/>
    </xf>
    <xf numFmtId="0" fontId="49" fillId="2" borderId="2" xfId="0" applyFont="1" applyFill="1" applyBorder="1" applyAlignment="1">
      <alignment horizontal="center" vertical="center" wrapText="1"/>
    </xf>
    <xf numFmtId="0" fontId="49" fillId="2" borderId="3" xfId="0" applyFont="1" applyFill="1" applyBorder="1" applyAlignment="1">
      <alignment horizontal="center" vertical="center" wrapText="1"/>
    </xf>
    <xf numFmtId="0" fontId="34" fillId="19" borderId="13" xfId="0" applyFont="1" applyFill="1" applyBorder="1" applyAlignment="1">
      <alignment vertical="center" wrapText="1"/>
    </xf>
    <xf numFmtId="0" fontId="34" fillId="2" borderId="10" xfId="0" applyFont="1" applyFill="1" applyBorder="1" applyAlignment="1">
      <alignment horizontal="center" vertical="center" wrapText="1"/>
    </xf>
    <xf numFmtId="0" fontId="34" fillId="2" borderId="9" xfId="0" applyFont="1" applyFill="1" applyBorder="1" applyAlignment="1">
      <alignment horizontal="center" vertical="center" wrapText="1"/>
    </xf>
    <xf numFmtId="0" fontId="35" fillId="2" borderId="11" xfId="0" applyFont="1" applyFill="1" applyBorder="1" applyAlignment="1">
      <alignment vertical="center" wrapText="1"/>
    </xf>
    <xf numFmtId="0" fontId="34" fillId="4" borderId="4" xfId="1" applyFont="1" applyFill="1" applyBorder="1" applyAlignment="1">
      <alignment horizontal="left" vertical="center" wrapText="1"/>
    </xf>
    <xf numFmtId="0" fontId="34" fillId="4" borderId="5" xfId="1" applyFont="1" applyFill="1" applyBorder="1" applyAlignment="1">
      <alignment horizontal="left" vertical="center" wrapText="1"/>
    </xf>
    <xf numFmtId="0" fontId="34" fillId="4" borderId="7" xfId="1" applyFont="1" applyFill="1" applyBorder="1" applyAlignment="1">
      <alignment horizontal="left" vertical="center" wrapText="1"/>
    </xf>
    <xf numFmtId="0" fontId="8" fillId="3" borderId="0" xfId="1" applyFont="1" applyFill="1" applyAlignment="1">
      <alignment horizontal="center" vertical="center"/>
    </xf>
    <xf numFmtId="3" fontId="9" fillId="14" borderId="6" xfId="0" applyNumberFormat="1" applyFont="1" applyFill="1" applyBorder="1" applyAlignment="1">
      <alignment horizontal="center" vertical="center"/>
    </xf>
    <xf numFmtId="0" fontId="22" fillId="6" borderId="6" xfId="0" applyFont="1" applyFill="1" applyBorder="1" applyAlignment="1">
      <alignment horizontal="center" vertical="center" wrapText="1"/>
    </xf>
    <xf numFmtId="3" fontId="8" fillId="6" borderId="15" xfId="0" applyNumberFormat="1" applyFont="1" applyFill="1" applyBorder="1" applyAlignment="1">
      <alignment horizontal="center" vertical="center" wrapText="1"/>
    </xf>
    <xf numFmtId="3" fontId="8" fillId="6" borderId="0" xfId="0" applyNumberFormat="1" applyFont="1" applyFill="1" applyAlignment="1">
      <alignment horizontal="center" vertical="center" wrapText="1"/>
    </xf>
    <xf numFmtId="3" fontId="8" fillId="2" borderId="15" xfId="0" applyNumberFormat="1" applyFont="1" applyFill="1" applyBorder="1" applyAlignment="1">
      <alignment horizontal="center" vertical="center" wrapText="1"/>
    </xf>
    <xf numFmtId="3" fontId="8" fillId="2" borderId="0" xfId="0" applyNumberFormat="1" applyFont="1" applyFill="1" applyAlignment="1">
      <alignment horizontal="center" vertical="center" wrapText="1"/>
    </xf>
    <xf numFmtId="3" fontId="41" fillId="9" borderId="4" xfId="0" applyNumberFormat="1" applyFont="1" applyFill="1" applyBorder="1" applyAlignment="1">
      <alignment horizontal="center" vertical="center"/>
    </xf>
    <xf numFmtId="3" fontId="41" fillId="9" borderId="5" xfId="0" applyNumberFormat="1" applyFont="1" applyFill="1" applyBorder="1" applyAlignment="1">
      <alignment horizontal="center" vertical="center"/>
    </xf>
    <xf numFmtId="3" fontId="41" fillId="9" borderId="7" xfId="0" applyNumberFormat="1" applyFont="1" applyFill="1" applyBorder="1" applyAlignment="1">
      <alignment horizontal="center" vertical="center"/>
    </xf>
    <xf numFmtId="3" fontId="9" fillId="9" borderId="19" xfId="0" applyNumberFormat="1" applyFont="1" applyFill="1" applyBorder="1" applyAlignment="1">
      <alignment horizontal="center" vertical="center"/>
    </xf>
    <xf numFmtId="3" fontId="9" fillId="9" borderId="20" xfId="0" applyNumberFormat="1" applyFont="1" applyFill="1" applyBorder="1" applyAlignment="1">
      <alignment horizontal="center" vertical="center"/>
    </xf>
    <xf numFmtId="3" fontId="9" fillId="9" borderId="21" xfId="0" applyNumberFormat="1" applyFont="1" applyFill="1" applyBorder="1" applyAlignment="1">
      <alignment horizontal="center" vertical="center"/>
    </xf>
    <xf numFmtId="49" fontId="9" fillId="9" borderId="4" xfId="0" applyNumberFormat="1" applyFont="1" applyFill="1" applyBorder="1" applyAlignment="1">
      <alignment horizontal="center" vertical="center"/>
    </xf>
    <xf numFmtId="49" fontId="9" fillId="9" borderId="5" xfId="0" applyNumberFormat="1" applyFont="1" applyFill="1" applyBorder="1" applyAlignment="1">
      <alignment horizontal="center" vertical="center"/>
    </xf>
    <xf numFmtId="49" fontId="9" fillId="9" borderId="7" xfId="0" applyNumberFormat="1" applyFont="1" applyFill="1" applyBorder="1" applyAlignment="1">
      <alignment horizontal="center" vertical="center"/>
    </xf>
    <xf numFmtId="3" fontId="11" fillId="14" borderId="4" xfId="0" applyNumberFormat="1" applyFont="1" applyFill="1" applyBorder="1" applyAlignment="1">
      <alignment horizontal="center" vertical="center"/>
    </xf>
    <xf numFmtId="3" fontId="11" fillId="14" borderId="5" xfId="0" applyNumberFormat="1" applyFont="1" applyFill="1" applyBorder="1" applyAlignment="1">
      <alignment horizontal="center" vertical="center"/>
    </xf>
    <xf numFmtId="3" fontId="11" fillId="14" borderId="7" xfId="0" applyNumberFormat="1" applyFont="1" applyFill="1" applyBorder="1" applyAlignment="1">
      <alignment horizontal="center" vertical="center"/>
    </xf>
    <xf numFmtId="0" fontId="34" fillId="3" borderId="0" xfId="1" applyFont="1" applyFill="1" applyAlignment="1">
      <alignment horizontal="center" vertical="center"/>
    </xf>
    <xf numFmtId="3" fontId="34" fillId="6" borderId="17" xfId="0" applyNumberFormat="1" applyFont="1" applyFill="1" applyBorder="1" applyAlignment="1">
      <alignment horizontal="center" vertical="center" wrapText="1"/>
    </xf>
    <xf numFmtId="3" fontId="34" fillId="6" borderId="18" xfId="0" applyNumberFormat="1" applyFont="1" applyFill="1" applyBorder="1" applyAlignment="1">
      <alignment horizontal="center" vertical="center" wrapText="1"/>
    </xf>
    <xf numFmtId="0" fontId="43" fillId="6" borderId="4" xfId="0" applyFont="1" applyFill="1" applyBorder="1" applyAlignment="1">
      <alignment horizontal="center" vertical="center" wrapText="1"/>
    </xf>
    <xf numFmtId="0" fontId="43" fillId="6" borderId="5" xfId="0" applyFont="1" applyFill="1" applyBorder="1" applyAlignment="1">
      <alignment horizontal="center" vertical="center" wrapText="1"/>
    </xf>
    <xf numFmtId="0" fontId="43" fillId="6" borderId="7" xfId="0" applyFont="1" applyFill="1" applyBorder="1" applyAlignment="1">
      <alignment horizontal="center" vertical="center" wrapText="1"/>
    </xf>
    <xf numFmtId="0" fontId="36" fillId="8" borderId="4" xfId="0" applyFont="1" applyFill="1" applyBorder="1" applyAlignment="1">
      <alignment horizontal="center" vertical="center" wrapText="1"/>
    </xf>
    <xf numFmtId="0" fontId="36" fillId="8" borderId="5" xfId="0" applyFont="1" applyFill="1" applyBorder="1" applyAlignment="1">
      <alignment horizontal="center" vertical="center" wrapText="1"/>
    </xf>
    <xf numFmtId="0" fontId="36" fillId="8" borderId="7" xfId="0" applyFont="1" applyFill="1" applyBorder="1" applyAlignment="1">
      <alignment horizontal="center" vertical="center" wrapText="1"/>
    </xf>
    <xf numFmtId="3" fontId="43" fillId="8" borderId="4" xfId="0" applyNumberFormat="1" applyFont="1" applyFill="1" applyBorder="1" applyAlignment="1">
      <alignment horizontal="center" vertical="center" wrapText="1"/>
    </xf>
    <xf numFmtId="3" fontId="43" fillId="8" borderId="5" xfId="0" applyNumberFormat="1" applyFont="1" applyFill="1" applyBorder="1" applyAlignment="1">
      <alignment horizontal="center" vertical="center" wrapText="1"/>
    </xf>
    <xf numFmtId="3" fontId="43" fillId="8" borderId="7" xfId="0" applyNumberFormat="1" applyFont="1" applyFill="1" applyBorder="1" applyAlignment="1">
      <alignment horizontal="center" vertical="center" wrapText="1"/>
    </xf>
    <xf numFmtId="0" fontId="5" fillId="3" borderId="0" xfId="1" applyFont="1" applyFill="1" applyAlignment="1">
      <alignment horizontal="center" vertical="center" wrapText="1"/>
    </xf>
    <xf numFmtId="0" fontId="6" fillId="3" borderId="0" xfId="1" applyFont="1" applyFill="1" applyAlignment="1">
      <alignment vertical="center" wrapText="1"/>
    </xf>
    <xf numFmtId="0" fontId="6" fillId="3" borderId="0" xfId="1" applyFont="1" applyFill="1" applyAlignment="1">
      <alignment wrapText="1"/>
    </xf>
  </cellXfs>
  <cellStyles count="9">
    <cellStyle name="Normal_Sheet1" xfId="2" xr:uid="{00000000-0005-0000-0000-000000000000}"/>
    <cellStyle name="Normalno" xfId="0" builtinId="0" customBuiltin="1"/>
    <cellStyle name="Normalno 2" xfId="1" xr:uid="{00000000-0005-0000-0000-000002000000}"/>
    <cellStyle name="Normalno 2 2" xfId="5" xr:uid="{00000000-0005-0000-0000-000003000000}"/>
    <cellStyle name="Normalno 3" xfId="4" xr:uid="{00000000-0005-0000-0000-000004000000}"/>
    <cellStyle name="Normalno 3 2" xfId="3" xr:uid="{00000000-0005-0000-0000-000005000000}"/>
    <cellStyle name="Normalno 3 3" xfId="6" xr:uid="{00000000-0005-0000-0000-000006000000}"/>
    <cellStyle name="Normalno 4" xfId="7" xr:uid="{00000000-0005-0000-0000-000007000000}"/>
    <cellStyle name="Obično_List10" xfId="8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9"/>
  <sheetViews>
    <sheetView topLeftCell="A20" zoomScale="81" workbookViewId="0">
      <selection activeCell="A29" sqref="A29"/>
    </sheetView>
  </sheetViews>
  <sheetFormatPr defaultColWidth="8.88671875" defaultRowHeight="15.6" x14ac:dyDescent="0.3"/>
  <cols>
    <col min="1" max="4" width="8.88671875" style="9" customWidth="1"/>
    <col min="5" max="5" width="22.88671875" style="9" customWidth="1"/>
    <col min="6" max="7" width="16.5546875" style="9" hidden="1" customWidth="1"/>
    <col min="8" max="10" width="15.33203125" style="9" customWidth="1"/>
    <col min="11" max="11" width="8.88671875" style="9" customWidth="1"/>
    <col min="12" max="12" width="9.88671875" style="9" customWidth="1"/>
    <col min="13" max="13" width="11.6640625" style="9" bestFit="1" customWidth="1"/>
    <col min="14" max="16" width="12.6640625" style="9" bestFit="1" customWidth="1"/>
    <col min="17" max="17" width="8.88671875" style="9" customWidth="1"/>
    <col min="18" max="16384" width="8.88671875" style="9"/>
  </cols>
  <sheetData>
    <row r="1" spans="1:16" ht="40.5" customHeight="1" x14ac:dyDescent="0.3">
      <c r="A1" s="300" t="s">
        <v>176</v>
      </c>
      <c r="B1" s="300"/>
      <c r="C1" s="300"/>
      <c r="D1" s="300"/>
      <c r="E1" s="300"/>
      <c r="F1" s="300"/>
      <c r="G1" s="300"/>
      <c r="H1" s="300"/>
      <c r="I1" s="300"/>
      <c r="J1" s="300"/>
    </row>
    <row r="2" spans="1:16" ht="24" customHeight="1" x14ac:dyDescent="0.3">
      <c r="A2" s="292" t="s">
        <v>20</v>
      </c>
      <c r="B2" s="292"/>
      <c r="C2" s="292"/>
      <c r="D2" s="292"/>
      <c r="E2" s="292"/>
      <c r="F2" s="292"/>
      <c r="G2" s="292"/>
      <c r="H2" s="292"/>
      <c r="I2" s="292"/>
      <c r="J2" s="292"/>
    </row>
    <row r="3" spans="1:16" ht="46.8" x14ac:dyDescent="0.3">
      <c r="A3" s="301" t="s">
        <v>0</v>
      </c>
      <c r="B3" s="301"/>
      <c r="C3" s="301"/>
      <c r="D3" s="301"/>
      <c r="E3" s="301"/>
      <c r="F3" s="11" t="s">
        <v>17</v>
      </c>
      <c r="G3" s="11" t="s">
        <v>18</v>
      </c>
      <c r="H3" s="69" t="s">
        <v>58</v>
      </c>
      <c r="I3" s="69" t="s">
        <v>59</v>
      </c>
      <c r="J3" s="141" t="s">
        <v>60</v>
      </c>
      <c r="K3" s="33" t="s">
        <v>171</v>
      </c>
      <c r="L3" s="33" t="s">
        <v>72</v>
      </c>
    </row>
    <row r="4" spans="1:16" x14ac:dyDescent="0.3">
      <c r="A4" s="303"/>
      <c r="B4" s="304"/>
      <c r="C4" s="304"/>
      <c r="D4" s="304"/>
      <c r="E4" s="305"/>
      <c r="F4" s="143"/>
      <c r="G4" s="143"/>
      <c r="H4" s="144">
        <v>1</v>
      </c>
      <c r="I4" s="144">
        <v>2</v>
      </c>
      <c r="J4" s="149">
        <v>3</v>
      </c>
      <c r="K4" s="142" t="s">
        <v>172</v>
      </c>
      <c r="L4" s="142" t="s">
        <v>170</v>
      </c>
    </row>
    <row r="5" spans="1:16" ht="28.2" customHeight="1" x14ac:dyDescent="0.3">
      <c r="A5" s="302" t="s">
        <v>1</v>
      </c>
      <c r="B5" s="302"/>
      <c r="C5" s="302"/>
      <c r="D5" s="302"/>
      <c r="E5" s="302"/>
      <c r="F5" s="145" t="e">
        <f>SUM(F6:F7)</f>
        <v>#REF!</v>
      </c>
      <c r="G5" s="145" t="e">
        <f>SUM(G6:G7)</f>
        <v>#REF!</v>
      </c>
      <c r="H5" s="274">
        <f t="shared" ref="H5:J5" si="0">SUM(H6:H7)</f>
        <v>780842.16</v>
      </c>
      <c r="I5" s="274">
        <f t="shared" si="0"/>
        <v>1652310</v>
      </c>
      <c r="J5" s="279">
        <f t="shared" si="0"/>
        <v>927345</v>
      </c>
      <c r="K5" s="146">
        <f>J5/H5*100</f>
        <v>118.762158026918</v>
      </c>
      <c r="L5" s="146">
        <f>J5/I5*100</f>
        <v>56.12415345788623</v>
      </c>
    </row>
    <row r="6" spans="1:16" ht="28.2" customHeight="1" x14ac:dyDescent="0.3">
      <c r="A6" s="294" t="s">
        <v>164</v>
      </c>
      <c r="B6" s="294"/>
      <c r="C6" s="294"/>
      <c r="D6" s="294"/>
      <c r="E6" s="294"/>
      <c r="F6" s="13" t="e">
        <f>SUM('RAČUN P I R EKON. KLAS.'!#REF!)</f>
        <v>#REF!</v>
      </c>
      <c r="G6" s="13" t="e">
        <f>SUM('RAČUN P I R EKON. KLAS.'!#REF!)</f>
        <v>#REF!</v>
      </c>
      <c r="H6" s="275">
        <v>780486.29</v>
      </c>
      <c r="I6" s="275">
        <v>1651910</v>
      </c>
      <c r="J6" s="280">
        <v>927287.76</v>
      </c>
      <c r="K6" s="146">
        <f t="shared" ref="K6:K11" si="1">J6/H6*100</f>
        <v>118.80897485079463</v>
      </c>
      <c r="L6" s="146">
        <f t="shared" ref="L6:L11" si="2">J6/I6*100</f>
        <v>56.134278501855427</v>
      </c>
      <c r="M6" s="14"/>
      <c r="N6" s="14"/>
      <c r="O6" s="14"/>
    </row>
    <row r="7" spans="1:16" ht="28.2" customHeight="1" x14ac:dyDescent="0.3">
      <c r="A7" s="291" t="s">
        <v>165</v>
      </c>
      <c r="B7" s="291"/>
      <c r="C7" s="291"/>
      <c r="D7" s="291"/>
      <c r="E7" s="291"/>
      <c r="F7" s="15" t="e">
        <f>SUM('RAČUN P I R EKON. KLAS.'!#REF!)</f>
        <v>#REF!</v>
      </c>
      <c r="G7" s="15" t="e">
        <f>SUM('RAČUN P I R EKON. KLAS.'!#REF!)</f>
        <v>#REF!</v>
      </c>
      <c r="H7" s="276">
        <v>355.87</v>
      </c>
      <c r="I7" s="276">
        <v>400</v>
      </c>
      <c r="J7" s="281">
        <v>57.24</v>
      </c>
      <c r="K7" s="146">
        <f t="shared" si="1"/>
        <v>16.084525247983812</v>
      </c>
      <c r="L7" s="146">
        <f t="shared" si="2"/>
        <v>14.31</v>
      </c>
    </row>
    <row r="8" spans="1:16" ht="28.2" customHeight="1" x14ac:dyDescent="0.3">
      <c r="A8" s="293" t="s">
        <v>2</v>
      </c>
      <c r="B8" s="293"/>
      <c r="C8" s="293"/>
      <c r="D8" s="293"/>
      <c r="E8" s="293"/>
      <c r="F8" s="70" t="e">
        <f t="shared" ref="F8:G8" si="3">SUM(F9:F10)</f>
        <v>#REF!</v>
      </c>
      <c r="G8" s="70" t="e">
        <f t="shared" si="3"/>
        <v>#REF!</v>
      </c>
      <c r="H8" s="277">
        <f>SUM(H9:H10)</f>
        <v>773401.34</v>
      </c>
      <c r="I8" s="277">
        <f>SUM(I9:I10)</f>
        <v>1661990</v>
      </c>
      <c r="J8" s="282">
        <f>SUM(J9:J10)</f>
        <v>918435.89</v>
      </c>
      <c r="K8" s="146">
        <f t="shared" si="1"/>
        <v>118.75281855601646</v>
      </c>
      <c r="L8" s="146">
        <f t="shared" si="2"/>
        <v>55.261216373143043</v>
      </c>
    </row>
    <row r="9" spans="1:16" ht="28.2" customHeight="1" x14ac:dyDescent="0.3">
      <c r="A9" s="294" t="s">
        <v>166</v>
      </c>
      <c r="B9" s="294"/>
      <c r="C9" s="294"/>
      <c r="D9" s="294"/>
      <c r="E9" s="294"/>
      <c r="F9" s="13" t="e">
        <f>SUM('RAČUN P I R EKON. KLAS.'!#REF!)</f>
        <v>#REF!</v>
      </c>
      <c r="G9" s="13" t="e">
        <f>SUM('RAČUN P I R EKON. KLAS.'!#REF!)</f>
        <v>#REF!</v>
      </c>
      <c r="H9" s="275">
        <v>772871.45</v>
      </c>
      <c r="I9" s="275">
        <v>1655880</v>
      </c>
      <c r="J9" s="280">
        <v>911395.28</v>
      </c>
      <c r="K9" s="146">
        <f t="shared" si="1"/>
        <v>117.92326912839128</v>
      </c>
      <c r="L9" s="146">
        <f t="shared" si="2"/>
        <v>55.039935261009255</v>
      </c>
      <c r="M9" s="14"/>
      <c r="N9" s="12"/>
      <c r="O9" s="12"/>
      <c r="P9" s="12"/>
    </row>
    <row r="10" spans="1:16" ht="28.2" customHeight="1" x14ac:dyDescent="0.3">
      <c r="A10" s="291" t="s">
        <v>167</v>
      </c>
      <c r="B10" s="291"/>
      <c r="C10" s="291"/>
      <c r="D10" s="291"/>
      <c r="E10" s="291"/>
      <c r="F10" s="15" t="e">
        <f>SUM('RAČUN P I R EKON. KLAS.'!#REF!)</f>
        <v>#REF!</v>
      </c>
      <c r="G10" s="15" t="e">
        <f>SUM('RAČUN P I R EKON. KLAS.'!#REF!)</f>
        <v>#REF!</v>
      </c>
      <c r="H10" s="276">
        <v>529.89</v>
      </c>
      <c r="I10" s="276">
        <v>6110</v>
      </c>
      <c r="J10" s="281">
        <v>7040.61</v>
      </c>
      <c r="K10" s="146">
        <f t="shared" si="1"/>
        <v>1328.6927475513785</v>
      </c>
      <c r="L10" s="146">
        <f t="shared" si="2"/>
        <v>115.23093289689035</v>
      </c>
      <c r="N10" s="12"/>
      <c r="O10" s="12"/>
      <c r="P10" s="12"/>
    </row>
    <row r="11" spans="1:16" ht="28.2" customHeight="1" x14ac:dyDescent="0.3">
      <c r="A11" s="295" t="s">
        <v>3</v>
      </c>
      <c r="B11" s="295"/>
      <c r="C11" s="295"/>
      <c r="D11" s="295"/>
      <c r="E11" s="295"/>
      <c r="F11" s="71" t="e">
        <f>SUM(F5-F8)</f>
        <v>#REF!</v>
      </c>
      <c r="G11" s="71" t="e">
        <f>SUM(G5-G8)</f>
        <v>#REF!</v>
      </c>
      <c r="H11" s="278">
        <f>SUM(H5-H8)</f>
        <v>7440.8200000000652</v>
      </c>
      <c r="I11" s="278">
        <f>SUM(I5-I8)</f>
        <v>-9680</v>
      </c>
      <c r="J11" s="283">
        <f>SUM(J5-J8)</f>
        <v>8909.109999999986</v>
      </c>
      <c r="K11" s="146">
        <f t="shared" si="1"/>
        <v>119.73290578188841</v>
      </c>
      <c r="L11" s="146">
        <f t="shared" si="2"/>
        <v>-92.036260330578372</v>
      </c>
      <c r="N11" s="12"/>
      <c r="O11" s="12"/>
      <c r="P11" s="12"/>
    </row>
    <row r="12" spans="1:16" x14ac:dyDescent="0.3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8"/>
      <c r="L12" s="8"/>
      <c r="M12" s="8"/>
      <c r="N12" s="8"/>
      <c r="O12" s="8"/>
      <c r="P12" s="12"/>
    </row>
    <row r="13" spans="1:16" ht="21.75" customHeight="1" x14ac:dyDescent="0.3">
      <c r="A13" s="292" t="s">
        <v>21</v>
      </c>
      <c r="B13" s="292"/>
      <c r="C13" s="292"/>
      <c r="D13" s="292"/>
      <c r="E13" s="292"/>
      <c r="F13" s="292"/>
      <c r="G13" s="292"/>
      <c r="H13" s="292"/>
      <c r="I13" s="292"/>
      <c r="J13" s="292"/>
      <c r="K13" s="8"/>
      <c r="L13" s="8"/>
      <c r="M13" s="8"/>
      <c r="N13" s="8"/>
      <c r="O13" s="8"/>
      <c r="P13" s="12"/>
    </row>
    <row r="14" spans="1:16" ht="46.8" x14ac:dyDescent="0.3">
      <c r="A14" s="307" t="s">
        <v>5</v>
      </c>
      <c r="B14" s="308"/>
      <c r="C14" s="308"/>
      <c r="D14" s="308"/>
      <c r="E14" s="308"/>
      <c r="F14" s="69" t="s">
        <v>17</v>
      </c>
      <c r="G14" s="69" t="s">
        <v>18</v>
      </c>
      <c r="H14" s="69" t="s">
        <v>58</v>
      </c>
      <c r="I14" s="69" t="s">
        <v>59</v>
      </c>
      <c r="J14" s="141" t="s">
        <v>60</v>
      </c>
      <c r="K14" s="33" t="s">
        <v>171</v>
      </c>
      <c r="L14" s="33" t="s">
        <v>72</v>
      </c>
    </row>
    <row r="15" spans="1:16" x14ac:dyDescent="0.3">
      <c r="A15" s="297"/>
      <c r="B15" s="298"/>
      <c r="C15" s="298"/>
      <c r="D15" s="298"/>
      <c r="E15" s="299"/>
      <c r="F15" s="140"/>
      <c r="G15" s="140"/>
      <c r="H15" s="144">
        <v>1</v>
      </c>
      <c r="I15" s="144">
        <v>2</v>
      </c>
      <c r="J15" s="149">
        <v>3</v>
      </c>
      <c r="K15" s="142" t="s">
        <v>172</v>
      </c>
      <c r="L15" s="142" t="s">
        <v>170</v>
      </c>
    </row>
    <row r="16" spans="1:16" ht="25.95" customHeight="1" x14ac:dyDescent="0.3">
      <c r="A16" s="309" t="s">
        <v>168</v>
      </c>
      <c r="B16" s="294"/>
      <c r="C16" s="294"/>
      <c r="D16" s="294"/>
      <c r="E16" s="294"/>
      <c r="F16" s="72">
        <v>0</v>
      </c>
      <c r="G16" s="72">
        <v>0</v>
      </c>
      <c r="H16" s="73"/>
      <c r="I16" s="72"/>
      <c r="J16" s="150"/>
      <c r="K16" s="146" t="e">
        <f t="shared" ref="K16:K18" si="4">J16/H16*100</f>
        <v>#DIV/0!</v>
      </c>
      <c r="L16" s="146" t="e">
        <f t="shared" ref="L16:L18" si="5">J16/I16*100</f>
        <v>#DIV/0!</v>
      </c>
    </row>
    <row r="17" spans="1:16" ht="25.95" customHeight="1" x14ac:dyDescent="0.3">
      <c r="A17" s="309" t="s">
        <v>169</v>
      </c>
      <c r="B17" s="294"/>
      <c r="C17" s="294"/>
      <c r="D17" s="294"/>
      <c r="E17" s="294"/>
      <c r="F17" s="72">
        <v>0</v>
      </c>
      <c r="G17" s="72">
        <v>0</v>
      </c>
      <c r="H17" s="72"/>
      <c r="I17" s="73"/>
      <c r="J17" s="151"/>
      <c r="K17" s="146" t="e">
        <f t="shared" si="4"/>
        <v>#DIV/0!</v>
      </c>
      <c r="L17" s="146" t="e">
        <f t="shared" si="5"/>
        <v>#DIV/0!</v>
      </c>
    </row>
    <row r="18" spans="1:16" s="16" customFormat="1" ht="25.95" customHeight="1" x14ac:dyDescent="0.3">
      <c r="A18" s="296" t="s">
        <v>6</v>
      </c>
      <c r="B18" s="295"/>
      <c r="C18" s="295"/>
      <c r="D18" s="295"/>
      <c r="E18" s="295"/>
      <c r="F18" s="81">
        <f t="shared" ref="F18:G18" si="6">SUM(F16-F17)</f>
        <v>0</v>
      </c>
      <c r="G18" s="81">
        <f t="shared" si="6"/>
        <v>0</v>
      </c>
      <c r="H18" s="81">
        <f>SUM(H16-H17)</f>
        <v>0</v>
      </c>
      <c r="I18" s="81">
        <f t="shared" ref="I18:J18" si="7">SUM(I16-I17)</f>
        <v>0</v>
      </c>
      <c r="J18" s="152">
        <f t="shared" si="7"/>
        <v>0</v>
      </c>
      <c r="K18" s="146" t="e">
        <f t="shared" si="4"/>
        <v>#DIV/0!</v>
      </c>
      <c r="L18" s="146" t="e">
        <f t="shared" si="5"/>
        <v>#DIV/0!</v>
      </c>
      <c r="N18" s="17"/>
    </row>
    <row r="19" spans="1:16" s="16" customFormat="1" ht="21.75" customHeight="1" x14ac:dyDescent="0.3">
      <c r="A19" s="74"/>
      <c r="B19" s="74"/>
      <c r="C19" s="74"/>
      <c r="D19" s="74"/>
      <c r="E19" s="74"/>
      <c r="F19" s="74"/>
      <c r="G19" s="74"/>
      <c r="H19" s="75"/>
      <c r="I19" s="75"/>
      <c r="J19" s="75"/>
    </row>
    <row r="20" spans="1:16" ht="21.75" customHeight="1" x14ac:dyDescent="0.3">
      <c r="A20" s="292" t="s">
        <v>173</v>
      </c>
      <c r="B20" s="292"/>
      <c r="C20" s="292"/>
      <c r="D20" s="292"/>
      <c r="E20" s="292"/>
      <c r="F20" s="292"/>
      <c r="G20" s="292"/>
      <c r="H20" s="292"/>
      <c r="I20" s="292"/>
      <c r="J20" s="292"/>
      <c r="N20" s="12"/>
      <c r="O20" s="12"/>
      <c r="P20" s="12"/>
    </row>
    <row r="21" spans="1:16" ht="46.8" x14ac:dyDescent="0.3">
      <c r="A21" s="307" t="s">
        <v>4</v>
      </c>
      <c r="B21" s="308"/>
      <c r="C21" s="308"/>
      <c r="D21" s="308"/>
      <c r="E21" s="308"/>
      <c r="F21" s="69" t="s">
        <v>17</v>
      </c>
      <c r="G21" s="69" t="s">
        <v>18</v>
      </c>
      <c r="H21" s="69" t="s">
        <v>58</v>
      </c>
      <c r="I21" s="69" t="s">
        <v>59</v>
      </c>
      <c r="J21" s="141" t="s">
        <v>60</v>
      </c>
      <c r="K21" s="33" t="s">
        <v>171</v>
      </c>
      <c r="L21" s="33" t="s">
        <v>72</v>
      </c>
      <c r="M21" s="12"/>
      <c r="N21" s="12"/>
      <c r="O21" s="12"/>
      <c r="P21" s="12"/>
    </row>
    <row r="22" spans="1:16" x14ac:dyDescent="0.3">
      <c r="A22" s="147"/>
      <c r="B22" s="148"/>
      <c r="C22" s="148"/>
      <c r="D22" s="148"/>
      <c r="E22" s="148"/>
      <c r="F22" s="140"/>
      <c r="G22" s="140"/>
      <c r="H22" s="144">
        <v>1</v>
      </c>
      <c r="I22" s="144">
        <v>2</v>
      </c>
      <c r="J22" s="149">
        <v>3</v>
      </c>
      <c r="K22" s="142" t="s">
        <v>172</v>
      </c>
      <c r="L22" s="142" t="s">
        <v>170</v>
      </c>
      <c r="M22" s="12"/>
      <c r="N22" s="12"/>
      <c r="O22" s="12"/>
      <c r="P22" s="12"/>
    </row>
    <row r="23" spans="1:16" ht="36" customHeight="1" x14ac:dyDescent="0.3">
      <c r="A23" s="310" t="s">
        <v>125</v>
      </c>
      <c r="B23" s="311"/>
      <c r="C23" s="311"/>
      <c r="D23" s="311"/>
      <c r="E23" s="312"/>
      <c r="F23" s="76">
        <v>130100</v>
      </c>
      <c r="G23" s="76">
        <v>87100</v>
      </c>
      <c r="H23" s="284">
        <v>7440.82</v>
      </c>
      <c r="I23" s="284">
        <v>9680</v>
      </c>
      <c r="J23" s="288">
        <v>8909.11</v>
      </c>
      <c r="K23" s="146">
        <f t="shared" ref="K23:K26" si="8">J23/H23*100</f>
        <v>119.73290578188964</v>
      </c>
      <c r="L23" s="146">
        <f t="shared" ref="L23:L26" si="9">J23/I23*100</f>
        <v>92.036260330578529</v>
      </c>
      <c r="M23" s="12"/>
      <c r="N23" s="12"/>
      <c r="O23" s="12"/>
      <c r="P23" s="12"/>
    </row>
    <row r="24" spans="1:16" s="18" customFormat="1" ht="36" customHeight="1" x14ac:dyDescent="0.3">
      <c r="A24" s="310" t="s">
        <v>126</v>
      </c>
      <c r="B24" s="311"/>
      <c r="C24" s="311"/>
      <c r="D24" s="311"/>
      <c r="E24" s="312"/>
      <c r="F24" s="81" t="e">
        <f>SUM('RAČUN P I R EKON. KLAS.'!#REF!-'RAČUN P I R EKON. KLAS.'!#REF!)</f>
        <v>#REF!</v>
      </c>
      <c r="G24" s="81" t="e">
        <f>SUM('RAČUN P I R EKON. KLAS.'!#REF!-'RAČUN P I R EKON. KLAS.'!#REF!)</f>
        <v>#REF!</v>
      </c>
      <c r="H24" s="285"/>
      <c r="I24" s="285"/>
      <c r="J24" s="289"/>
      <c r="K24" s="155" t="e">
        <f t="shared" si="8"/>
        <v>#DIV/0!</v>
      </c>
      <c r="L24" s="155" t="e">
        <f t="shared" si="9"/>
        <v>#DIV/0!</v>
      </c>
      <c r="M24" s="20"/>
      <c r="N24" s="19"/>
    </row>
    <row r="25" spans="1:16" ht="21.75" customHeight="1" x14ac:dyDescent="0.3">
      <c r="A25" s="77"/>
      <c r="B25" s="78"/>
      <c r="C25" s="79"/>
      <c r="D25" s="80"/>
      <c r="E25" s="78"/>
      <c r="F25" s="78"/>
      <c r="G25" s="78"/>
      <c r="H25" s="286"/>
      <c r="I25" s="286"/>
      <c r="J25" s="286"/>
      <c r="K25" s="154"/>
      <c r="L25" s="154"/>
      <c r="M25" s="12"/>
    </row>
    <row r="26" spans="1:16" ht="30" customHeight="1" x14ac:dyDescent="0.3">
      <c r="A26" s="306" t="s">
        <v>57</v>
      </c>
      <c r="B26" s="306"/>
      <c r="C26" s="306"/>
      <c r="D26" s="306"/>
      <c r="E26" s="306"/>
      <c r="F26" s="153" t="e">
        <f t="shared" ref="F26:G26" si="10">SUM(F11,F18,F24)</f>
        <v>#REF!</v>
      </c>
      <c r="G26" s="153" t="e">
        <f t="shared" si="10"/>
        <v>#REF!</v>
      </c>
      <c r="H26" s="287">
        <f>H11+H18+H24</f>
        <v>7440.8200000000652</v>
      </c>
      <c r="I26" s="287">
        <f t="shared" ref="I26:J26" si="11">SUM(I11,I18,I24)</f>
        <v>-9680</v>
      </c>
      <c r="J26" s="290">
        <f t="shared" si="11"/>
        <v>8909.109999999986</v>
      </c>
      <c r="K26" s="156">
        <f t="shared" si="8"/>
        <v>119.73290578188841</v>
      </c>
      <c r="L26" s="156">
        <f t="shared" si="9"/>
        <v>-92.036260330578372</v>
      </c>
    </row>
    <row r="28" spans="1:16" x14ac:dyDescent="0.3">
      <c r="F28" s="14"/>
      <c r="G28" s="12"/>
    </row>
    <row r="29" spans="1:16" x14ac:dyDescent="0.3">
      <c r="A29" s="183"/>
      <c r="B29" s="183"/>
      <c r="C29" s="183"/>
      <c r="D29" s="183"/>
      <c r="E29" s="183"/>
    </row>
  </sheetData>
  <mergeCells count="22">
    <mergeCell ref="A26:E26"/>
    <mergeCell ref="A14:E14"/>
    <mergeCell ref="A16:E16"/>
    <mergeCell ref="A17:E17"/>
    <mergeCell ref="A23:E23"/>
    <mergeCell ref="A24:E24"/>
    <mergeCell ref="A21:E21"/>
    <mergeCell ref="A1:J1"/>
    <mergeCell ref="A2:J2"/>
    <mergeCell ref="A3:E3"/>
    <mergeCell ref="A5:E5"/>
    <mergeCell ref="A6:E6"/>
    <mergeCell ref="A4:E4"/>
    <mergeCell ref="A7:E7"/>
    <mergeCell ref="A13:J13"/>
    <mergeCell ref="A20:J20"/>
    <mergeCell ref="A8:E8"/>
    <mergeCell ref="A9:E9"/>
    <mergeCell ref="A10:E10"/>
    <mergeCell ref="A11:E11"/>
    <mergeCell ref="A18:E18"/>
    <mergeCell ref="A15:E15"/>
  </mergeCells>
  <pageMargins left="0.70866141732283472" right="0.70866141732283472" top="0.74803149606299213" bottom="0.74803149606299213" header="0.31496062992125984" footer="0.31496062992125984"/>
  <pageSetup paperSize="9" scale="85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105"/>
  <sheetViews>
    <sheetView topLeftCell="A65" zoomScale="83" zoomScaleNormal="100" workbookViewId="0">
      <selection activeCell="G37" sqref="G37"/>
    </sheetView>
  </sheetViews>
  <sheetFormatPr defaultColWidth="9.109375" defaultRowHeight="14.4" x14ac:dyDescent="0.25"/>
  <cols>
    <col min="1" max="1" width="7" style="38" bestFit="1" customWidth="1"/>
    <col min="2" max="2" width="8.44140625" style="38" customWidth="1"/>
    <col min="3" max="3" width="5.33203125" style="38" bestFit="1" customWidth="1"/>
    <col min="4" max="4" width="47" style="38" customWidth="1"/>
    <col min="5" max="5" width="12.5546875" style="54" customWidth="1"/>
    <col min="6" max="6" width="12.77734375" style="38" customWidth="1"/>
    <col min="7" max="7" width="12.5546875" style="38" customWidth="1"/>
    <col min="8" max="9" width="8.88671875" style="38" bestFit="1" customWidth="1"/>
    <col min="10" max="14" width="15.109375" style="38" customWidth="1"/>
    <col min="15" max="15" width="16.6640625" style="38" hidden="1" customWidth="1"/>
    <col min="16" max="16" width="16.44140625" style="38" hidden="1" customWidth="1"/>
    <col min="17" max="17" width="12.5546875" style="38" hidden="1" customWidth="1"/>
    <col min="18" max="19" width="10.6640625" style="38" bestFit="1" customWidth="1"/>
    <col min="20" max="20" width="10.33203125" style="38" bestFit="1" customWidth="1"/>
    <col min="21" max="21" width="11.88671875" style="38" bestFit="1" customWidth="1"/>
    <col min="22" max="22" width="15.44140625" style="38" customWidth="1"/>
    <col min="23" max="23" width="9.109375" style="38" customWidth="1"/>
    <col min="24" max="16384" width="9.109375" style="38"/>
  </cols>
  <sheetData>
    <row r="1" spans="1:17" ht="31.5" customHeight="1" x14ac:dyDescent="0.25">
      <c r="A1" s="313" t="s">
        <v>176</v>
      </c>
      <c r="B1" s="313"/>
      <c r="C1" s="313"/>
      <c r="D1" s="313"/>
      <c r="E1" s="313"/>
      <c r="F1" s="313"/>
      <c r="G1" s="313"/>
      <c r="H1" s="313"/>
      <c r="I1" s="313"/>
      <c r="J1" s="57"/>
    </row>
    <row r="2" spans="1:17" ht="15.75" customHeight="1" x14ac:dyDescent="0.25">
      <c r="A2" s="316" t="s">
        <v>127</v>
      </c>
      <c r="B2" s="317"/>
      <c r="C2" s="317"/>
      <c r="D2" s="317"/>
      <c r="E2" s="317"/>
      <c r="F2" s="317"/>
      <c r="G2" s="317"/>
      <c r="H2" s="317"/>
      <c r="I2" s="317"/>
    </row>
    <row r="3" spans="1:17" s="39" customFormat="1" ht="57.6" x14ac:dyDescent="0.25">
      <c r="A3" s="33" t="s">
        <v>22</v>
      </c>
      <c r="B3" s="33" t="s">
        <v>98</v>
      </c>
      <c r="C3" s="33"/>
      <c r="D3" s="5" t="s">
        <v>7</v>
      </c>
      <c r="E3" s="33" t="s">
        <v>58</v>
      </c>
      <c r="F3" s="33" t="s">
        <v>59</v>
      </c>
      <c r="G3" s="33" t="s">
        <v>60</v>
      </c>
      <c r="H3" s="33" t="s">
        <v>72</v>
      </c>
      <c r="I3" s="33" t="s">
        <v>72</v>
      </c>
      <c r="J3" s="38"/>
      <c r="K3" s="38"/>
      <c r="L3" s="38"/>
      <c r="M3" s="38"/>
      <c r="N3" s="38"/>
      <c r="O3" s="38"/>
      <c r="P3" s="38"/>
      <c r="Q3" s="38"/>
    </row>
    <row r="4" spans="1:17" s="39" customFormat="1" x14ac:dyDescent="0.25">
      <c r="A4" s="315">
        <v>1</v>
      </c>
      <c r="B4" s="315"/>
      <c r="C4" s="315"/>
      <c r="D4" s="315"/>
      <c r="E4" s="34">
        <v>2</v>
      </c>
      <c r="F4" s="40">
        <v>3</v>
      </c>
      <c r="G4" s="40">
        <v>4</v>
      </c>
      <c r="H4" s="34" t="s">
        <v>97</v>
      </c>
      <c r="I4" s="22" t="s">
        <v>96</v>
      </c>
      <c r="J4" s="38"/>
      <c r="K4" s="38"/>
      <c r="L4" s="38"/>
      <c r="M4" s="38"/>
      <c r="N4" s="38"/>
      <c r="O4" s="38"/>
      <c r="P4" s="38"/>
      <c r="Q4" s="38"/>
    </row>
    <row r="5" spans="1:17" s="42" customFormat="1" x14ac:dyDescent="0.25">
      <c r="A5" s="103">
        <v>6</v>
      </c>
      <c r="B5" s="320" t="s">
        <v>26</v>
      </c>
      <c r="C5" s="321"/>
      <c r="D5" s="322"/>
      <c r="E5" s="186">
        <f>E6+E16+E18+E21+E26</f>
        <v>780486.2899999998</v>
      </c>
      <c r="F5" s="186">
        <f>F6+F18+F21+F26</f>
        <v>1651910</v>
      </c>
      <c r="G5" s="186">
        <f>G6+G18+G21+G26</f>
        <v>927287.76</v>
      </c>
      <c r="H5" s="229">
        <f t="shared" ref="H5:H29" si="0">SUM(G5/E5*100)</f>
        <v>118.80897485079464</v>
      </c>
      <c r="I5" s="229">
        <f>SUM(G5/F5*100)</f>
        <v>56.134278501855427</v>
      </c>
      <c r="J5" s="41"/>
      <c r="K5" s="41"/>
      <c r="L5" s="41"/>
      <c r="M5" s="41"/>
      <c r="N5" s="41"/>
      <c r="O5" s="41"/>
      <c r="P5" s="41"/>
      <c r="Q5" s="41"/>
    </row>
    <row r="6" spans="1:17" s="39" customFormat="1" ht="28.8" x14ac:dyDescent="0.25">
      <c r="A6" s="96"/>
      <c r="B6" s="97">
        <v>63</v>
      </c>
      <c r="C6" s="98"/>
      <c r="D6" s="99" t="s">
        <v>16</v>
      </c>
      <c r="E6" s="190">
        <f>E7+E9+E11+E14</f>
        <v>691733.61</v>
      </c>
      <c r="F6" s="187">
        <v>1489230</v>
      </c>
      <c r="G6" s="190">
        <f>SUM(G9,G11)</f>
        <v>831242.37</v>
      </c>
      <c r="H6" s="230">
        <f t="shared" si="0"/>
        <v>120.16798923504672</v>
      </c>
      <c r="I6" s="230">
        <f>SUM(G6/F6*100)</f>
        <v>55.816923510807605</v>
      </c>
      <c r="J6" s="38"/>
      <c r="K6" s="38"/>
      <c r="L6" s="38"/>
      <c r="M6" s="38"/>
      <c r="N6" s="38"/>
      <c r="O6" s="38"/>
      <c r="P6" s="38"/>
      <c r="Q6" s="38"/>
    </row>
    <row r="7" spans="1:17" s="39" customFormat="1" ht="43.2" customHeight="1" x14ac:dyDescent="0.25">
      <c r="A7" s="158"/>
      <c r="B7" s="158">
        <v>632</v>
      </c>
      <c r="C7" s="158"/>
      <c r="D7" s="217" t="s">
        <v>188</v>
      </c>
      <c r="E7" s="218">
        <f>E8</f>
        <v>4787.54</v>
      </c>
      <c r="F7" s="158"/>
      <c r="G7" s="218"/>
      <c r="H7" s="231"/>
      <c r="I7" s="231"/>
      <c r="J7" s="38"/>
      <c r="K7" s="38"/>
      <c r="L7" s="38"/>
      <c r="M7" s="38"/>
      <c r="N7" s="38"/>
      <c r="O7" s="38"/>
      <c r="P7" s="38"/>
      <c r="Q7" s="38"/>
    </row>
    <row r="8" spans="1:17" s="39" customFormat="1" x14ac:dyDescent="0.25">
      <c r="A8" s="187"/>
      <c r="B8" s="216">
        <v>6323</v>
      </c>
      <c r="C8" s="187"/>
      <c r="D8" s="215" t="s">
        <v>189</v>
      </c>
      <c r="E8" s="214">
        <v>4787.54</v>
      </c>
      <c r="F8" s="187"/>
      <c r="G8" s="187">
        <v>0</v>
      </c>
      <c r="H8" s="232"/>
      <c r="I8" s="232"/>
      <c r="J8" s="38"/>
      <c r="K8" s="38"/>
      <c r="L8" s="38"/>
      <c r="M8" s="38"/>
      <c r="N8" s="38"/>
      <c r="O8" s="38"/>
      <c r="P8" s="38"/>
      <c r="Q8" s="38"/>
    </row>
    <row r="9" spans="1:17" s="42" customFormat="1" x14ac:dyDescent="0.25">
      <c r="A9" s="158"/>
      <c r="B9" s="159" t="s">
        <v>112</v>
      </c>
      <c r="C9" s="160"/>
      <c r="D9" s="161" t="s">
        <v>38</v>
      </c>
      <c r="E9" s="207">
        <f>SUM(E10)</f>
        <v>0</v>
      </c>
      <c r="F9" s="188"/>
      <c r="G9" s="207">
        <f t="shared" ref="G9" si="1">SUM(G10)</f>
        <v>0</v>
      </c>
      <c r="H9" s="233"/>
      <c r="I9" s="233"/>
      <c r="J9" s="41"/>
      <c r="K9" s="41"/>
      <c r="L9" s="41"/>
      <c r="M9" s="41"/>
      <c r="N9" s="41"/>
      <c r="O9" s="41"/>
      <c r="P9" s="41"/>
      <c r="Q9" s="41"/>
    </row>
    <row r="10" spans="1:17" s="39" customFormat="1" x14ac:dyDescent="0.25">
      <c r="A10" s="43"/>
      <c r="B10" s="27" t="s">
        <v>105</v>
      </c>
      <c r="C10" s="43"/>
      <c r="D10" s="29" t="s">
        <v>104</v>
      </c>
      <c r="E10" s="202">
        <v>0</v>
      </c>
      <c r="F10" s="189"/>
      <c r="G10" s="202">
        <v>0</v>
      </c>
      <c r="H10" s="233"/>
      <c r="I10" s="233"/>
      <c r="J10" s="38"/>
      <c r="K10" s="38"/>
      <c r="L10" s="41"/>
      <c r="M10" s="38"/>
      <c r="N10" s="38"/>
      <c r="O10" s="38"/>
      <c r="P10" s="38"/>
      <c r="Q10" s="38"/>
    </row>
    <row r="11" spans="1:17" s="39" customFormat="1" ht="28.8" x14ac:dyDescent="0.25">
      <c r="A11" s="162"/>
      <c r="B11" s="159" t="s">
        <v>106</v>
      </c>
      <c r="C11" s="158"/>
      <c r="D11" s="161" t="s">
        <v>114</v>
      </c>
      <c r="E11" s="207">
        <f>SUM(E12+E13)</f>
        <v>684291.61</v>
      </c>
      <c r="F11" s="188"/>
      <c r="G11" s="207">
        <f t="shared" ref="G11" si="2">SUM(G12)</f>
        <v>831242.37</v>
      </c>
      <c r="H11" s="233">
        <f t="shared" si="0"/>
        <v>121.47487384800758</v>
      </c>
      <c r="I11" s="233"/>
      <c r="J11" s="38"/>
      <c r="K11" s="38"/>
      <c r="L11" s="41"/>
      <c r="M11" s="38"/>
      <c r="N11" s="38"/>
      <c r="O11" s="38"/>
      <c r="P11" s="38"/>
      <c r="Q11" s="38"/>
    </row>
    <row r="12" spans="1:17" s="42" customFormat="1" ht="28.8" x14ac:dyDescent="0.25">
      <c r="A12" s="162"/>
      <c r="B12" s="163" t="s">
        <v>107</v>
      </c>
      <c r="C12" s="162"/>
      <c r="D12" s="164" t="s">
        <v>108</v>
      </c>
      <c r="E12" s="206">
        <v>684193.94</v>
      </c>
      <c r="F12" s="189"/>
      <c r="G12" s="206">
        <v>831242.37</v>
      </c>
      <c r="H12" s="233">
        <f t="shared" si="0"/>
        <v>121.49221461973194</v>
      </c>
      <c r="I12" s="233"/>
      <c r="J12" s="41"/>
      <c r="K12" s="41"/>
      <c r="M12" s="41"/>
      <c r="N12" s="41"/>
      <c r="O12" s="41"/>
      <c r="P12" s="41"/>
      <c r="Q12" s="41"/>
    </row>
    <row r="13" spans="1:17" s="42" customFormat="1" ht="28.8" x14ac:dyDescent="0.25">
      <c r="A13" s="162"/>
      <c r="B13" s="163" t="s">
        <v>181</v>
      </c>
      <c r="C13" s="162"/>
      <c r="D13" s="164" t="s">
        <v>182</v>
      </c>
      <c r="E13" s="206">
        <v>97.67</v>
      </c>
      <c r="F13" s="189"/>
      <c r="G13" s="206">
        <v>0</v>
      </c>
      <c r="H13" s="233"/>
      <c r="I13" s="233"/>
      <c r="J13" s="41"/>
      <c r="K13" s="41"/>
      <c r="M13" s="41"/>
      <c r="N13" s="41"/>
      <c r="O13" s="41"/>
      <c r="P13" s="41"/>
      <c r="Q13" s="41"/>
    </row>
    <row r="14" spans="1:17" s="42" customFormat="1" ht="28.8" x14ac:dyDescent="0.25">
      <c r="A14" s="162"/>
      <c r="B14" s="182" t="s">
        <v>183</v>
      </c>
      <c r="C14" s="180"/>
      <c r="D14" s="212" t="s">
        <v>184</v>
      </c>
      <c r="E14" s="213">
        <f>E15</f>
        <v>2654.46</v>
      </c>
      <c r="F14" s="189"/>
      <c r="G14" s="206">
        <v>0</v>
      </c>
      <c r="H14" s="233"/>
      <c r="I14" s="233"/>
      <c r="J14" s="41"/>
      <c r="K14" s="41"/>
      <c r="M14" s="41"/>
      <c r="N14" s="41"/>
      <c r="O14" s="41"/>
      <c r="P14" s="41"/>
      <c r="Q14" s="41"/>
    </row>
    <row r="15" spans="1:17" s="42" customFormat="1" ht="28.8" x14ac:dyDescent="0.25">
      <c r="A15" s="162"/>
      <c r="B15" s="163" t="s">
        <v>185</v>
      </c>
      <c r="C15" s="162"/>
      <c r="D15" s="164" t="s">
        <v>186</v>
      </c>
      <c r="E15" s="206">
        <v>2654.46</v>
      </c>
      <c r="F15" s="189"/>
      <c r="G15" s="206">
        <v>0</v>
      </c>
      <c r="H15" s="233"/>
      <c r="I15" s="233"/>
      <c r="J15" s="41"/>
      <c r="K15" s="41"/>
      <c r="M15" s="41"/>
      <c r="N15" s="41"/>
      <c r="O15" s="41"/>
      <c r="P15" s="41"/>
      <c r="Q15" s="41"/>
    </row>
    <row r="16" spans="1:17" s="42" customFormat="1" x14ac:dyDescent="0.25">
      <c r="A16" s="96"/>
      <c r="B16" s="100">
        <v>64</v>
      </c>
      <c r="C16" s="101"/>
      <c r="D16" s="102" t="s">
        <v>190</v>
      </c>
      <c r="E16" s="190">
        <f>E17</f>
        <v>0.56999999999999995</v>
      </c>
      <c r="F16" s="190">
        <v>0</v>
      </c>
      <c r="G16" s="190">
        <f t="shared" ref="G16:G18" si="3">SUM(G17)</f>
        <v>0</v>
      </c>
      <c r="H16" s="230">
        <f t="shared" ref="H16" si="4">SUM(G16/E16*100)</f>
        <v>0</v>
      </c>
      <c r="I16" s="230"/>
      <c r="J16" s="41"/>
      <c r="K16" s="41"/>
      <c r="M16" s="41"/>
      <c r="N16" s="41"/>
      <c r="O16" s="41"/>
      <c r="P16" s="41"/>
      <c r="Q16" s="41"/>
    </row>
    <row r="17" spans="1:17" s="42" customFormat="1" x14ac:dyDescent="0.25">
      <c r="A17" s="162"/>
      <c r="B17" s="163" t="s">
        <v>191</v>
      </c>
      <c r="C17" s="162"/>
      <c r="D17" s="164" t="s">
        <v>192</v>
      </c>
      <c r="E17" s="206">
        <v>0.56999999999999995</v>
      </c>
      <c r="F17" s="189"/>
      <c r="G17" s="206">
        <v>0</v>
      </c>
      <c r="H17" s="233"/>
      <c r="I17" s="233"/>
      <c r="J17" s="41"/>
      <c r="K17" s="41"/>
      <c r="M17" s="41"/>
      <c r="N17" s="41"/>
      <c r="O17" s="41"/>
      <c r="P17" s="41"/>
      <c r="Q17" s="41"/>
    </row>
    <row r="18" spans="1:17" s="39" customFormat="1" ht="28.8" x14ac:dyDescent="0.25">
      <c r="A18" s="96"/>
      <c r="B18" s="100">
        <v>65</v>
      </c>
      <c r="C18" s="101"/>
      <c r="D18" s="102" t="s">
        <v>15</v>
      </c>
      <c r="E18" s="190">
        <f>SUM(E19)</f>
        <v>39168.339999999997</v>
      </c>
      <c r="F18" s="190">
        <v>61430</v>
      </c>
      <c r="G18" s="190">
        <f t="shared" si="3"/>
        <v>31844.79</v>
      </c>
      <c r="H18" s="230">
        <f t="shared" si="0"/>
        <v>81.302373294349479</v>
      </c>
      <c r="I18" s="230">
        <f>SUM(G18/F18*100)</f>
        <v>51.839150252319712</v>
      </c>
      <c r="J18" s="38"/>
      <c r="K18" s="38"/>
      <c r="L18" s="38"/>
      <c r="M18" s="38"/>
      <c r="N18" s="38"/>
      <c r="O18" s="38"/>
      <c r="P18" s="38"/>
      <c r="Q18" s="38"/>
    </row>
    <row r="19" spans="1:17" s="39" customFormat="1" x14ac:dyDescent="0.25">
      <c r="A19" s="158"/>
      <c r="B19" s="165">
        <v>652</v>
      </c>
      <c r="C19" s="166"/>
      <c r="D19" s="167" t="s">
        <v>37</v>
      </c>
      <c r="E19" s="207">
        <f>SUM(E20)</f>
        <v>39168.339999999997</v>
      </c>
      <c r="F19" s="188"/>
      <c r="G19" s="207">
        <v>31844.79</v>
      </c>
      <c r="H19" s="233">
        <f t="shared" si="0"/>
        <v>81.302373294349479</v>
      </c>
      <c r="I19" s="233"/>
      <c r="J19" s="38"/>
      <c r="K19" s="38"/>
      <c r="L19" s="38"/>
      <c r="M19" s="38"/>
      <c r="N19" s="38"/>
      <c r="O19" s="38"/>
      <c r="P19" s="38"/>
      <c r="Q19" s="38"/>
    </row>
    <row r="20" spans="1:17" s="42" customFormat="1" x14ac:dyDescent="0.25">
      <c r="A20" s="43"/>
      <c r="B20" s="30">
        <v>6526</v>
      </c>
      <c r="C20" s="2"/>
      <c r="D20" s="3" t="s">
        <v>109</v>
      </c>
      <c r="E20" s="202">
        <v>39168.339999999997</v>
      </c>
      <c r="F20" s="189"/>
      <c r="G20" s="202">
        <v>31844.79</v>
      </c>
      <c r="H20" s="233">
        <f t="shared" si="0"/>
        <v>81.302373294349479</v>
      </c>
      <c r="I20" s="233"/>
      <c r="J20" s="41"/>
      <c r="K20" s="41"/>
      <c r="L20" s="41"/>
      <c r="M20" s="41"/>
      <c r="N20" s="41"/>
      <c r="O20" s="41"/>
      <c r="P20" s="41"/>
      <c r="Q20" s="41"/>
    </row>
    <row r="21" spans="1:17" s="39" customFormat="1" ht="28.8" x14ac:dyDescent="0.25">
      <c r="A21" s="96"/>
      <c r="B21" s="97">
        <v>66</v>
      </c>
      <c r="C21" s="98"/>
      <c r="D21" s="99" t="s">
        <v>12</v>
      </c>
      <c r="E21" s="191">
        <f>E22+E24</f>
        <v>1438.08</v>
      </c>
      <c r="F21" s="191">
        <v>5000</v>
      </c>
      <c r="G21" s="191">
        <f>SUM(G22,G24)</f>
        <v>4858.96</v>
      </c>
      <c r="H21" s="230">
        <f t="shared" si="0"/>
        <v>337.87828215398309</v>
      </c>
      <c r="I21" s="230"/>
      <c r="J21" s="38"/>
      <c r="K21" s="38"/>
      <c r="L21" s="38"/>
      <c r="M21" s="38"/>
      <c r="N21" s="38"/>
      <c r="O21" s="38"/>
      <c r="P21" s="38"/>
      <c r="Q21" s="38"/>
    </row>
    <row r="22" spans="1:17" s="39" customFormat="1" ht="28.8" x14ac:dyDescent="0.25">
      <c r="A22" s="158"/>
      <c r="B22" s="159" t="s">
        <v>113</v>
      </c>
      <c r="C22" s="160"/>
      <c r="D22" s="161" t="s">
        <v>36</v>
      </c>
      <c r="E22" s="203">
        <f>SUM(E23)</f>
        <v>1252.27</v>
      </c>
      <c r="F22" s="192"/>
      <c r="G22" s="203">
        <f t="shared" ref="G22" si="5">SUM(G23)</f>
        <v>4216.62</v>
      </c>
      <c r="H22" s="233">
        <f t="shared" si="0"/>
        <v>336.71811989427198</v>
      </c>
      <c r="I22" s="233"/>
      <c r="J22" s="38"/>
      <c r="K22" s="38"/>
      <c r="L22" s="38"/>
      <c r="M22" s="38"/>
      <c r="N22" s="38"/>
      <c r="O22" s="38"/>
      <c r="P22" s="38"/>
      <c r="Q22" s="38"/>
    </row>
    <row r="23" spans="1:17" s="42" customFormat="1" x14ac:dyDescent="0.25">
      <c r="A23" s="43"/>
      <c r="B23" s="27" t="s">
        <v>110</v>
      </c>
      <c r="C23" s="1"/>
      <c r="D23" s="29" t="s">
        <v>111</v>
      </c>
      <c r="E23" s="204">
        <v>1252.27</v>
      </c>
      <c r="F23" s="193"/>
      <c r="G23" s="204">
        <v>4216.62</v>
      </c>
      <c r="H23" s="233">
        <f t="shared" si="0"/>
        <v>336.71811989427198</v>
      </c>
      <c r="I23" s="233"/>
      <c r="J23" s="41"/>
      <c r="K23" s="41"/>
      <c r="L23" s="41"/>
      <c r="M23" s="41"/>
      <c r="N23" s="41"/>
      <c r="O23" s="41"/>
      <c r="P23" s="41"/>
      <c r="Q23" s="41"/>
    </row>
    <row r="24" spans="1:17" s="56" customFormat="1" ht="43.2" x14ac:dyDescent="0.25">
      <c r="A24" s="168"/>
      <c r="B24" s="169">
        <v>663</v>
      </c>
      <c r="C24" s="170"/>
      <c r="D24" s="171" t="s">
        <v>115</v>
      </c>
      <c r="E24" s="205">
        <f>SUM(E25)</f>
        <v>185.81</v>
      </c>
      <c r="F24" s="194"/>
      <c r="G24" s="205">
        <f>G25</f>
        <v>642.34</v>
      </c>
      <c r="H24" s="233">
        <f t="shared" si="0"/>
        <v>345.69721758785857</v>
      </c>
      <c r="I24" s="233"/>
      <c r="J24" s="38"/>
      <c r="K24" s="38"/>
      <c r="L24" s="38"/>
      <c r="M24" s="38"/>
      <c r="N24" s="38"/>
      <c r="O24" s="38"/>
      <c r="P24" s="38"/>
      <c r="Q24" s="38"/>
    </row>
    <row r="25" spans="1:17" s="41" customFormat="1" x14ac:dyDescent="0.25">
      <c r="A25" s="45"/>
      <c r="B25" s="27">
        <v>6631</v>
      </c>
      <c r="C25" s="32"/>
      <c r="D25" s="55" t="s">
        <v>187</v>
      </c>
      <c r="E25" s="206">
        <v>185.81</v>
      </c>
      <c r="F25" s="189"/>
      <c r="G25" s="206">
        <v>642.34</v>
      </c>
      <c r="H25" s="233">
        <f t="shared" si="0"/>
        <v>345.69721758785857</v>
      </c>
      <c r="I25" s="233"/>
    </row>
    <row r="26" spans="1:17" s="39" customFormat="1" ht="28.8" x14ac:dyDescent="0.25">
      <c r="A26" s="96"/>
      <c r="B26" s="97">
        <v>67</v>
      </c>
      <c r="C26" s="98"/>
      <c r="D26" s="99" t="s">
        <v>8</v>
      </c>
      <c r="E26" s="190">
        <f>SUM(E27)</f>
        <v>48145.69</v>
      </c>
      <c r="F26" s="190">
        <v>96250</v>
      </c>
      <c r="G26" s="190">
        <f t="shared" ref="G26" si="6">SUM(G27)</f>
        <v>59341.64</v>
      </c>
      <c r="H26" s="230">
        <f t="shared" si="0"/>
        <v>123.2543141452537</v>
      </c>
      <c r="I26" s="230">
        <f>SUM(G26/F26*100)</f>
        <v>61.653651948051944</v>
      </c>
      <c r="J26" s="38"/>
      <c r="K26" s="38"/>
      <c r="L26" s="38"/>
      <c r="M26" s="38"/>
      <c r="N26" s="38"/>
      <c r="O26" s="38"/>
      <c r="P26" s="38"/>
      <c r="Q26" s="38"/>
    </row>
    <row r="27" spans="1:17" s="42" customFormat="1" ht="42" customHeight="1" x14ac:dyDescent="0.25">
      <c r="A27" s="158"/>
      <c r="B27" s="159" t="s">
        <v>99</v>
      </c>
      <c r="C27" s="160"/>
      <c r="D27" s="161" t="s">
        <v>35</v>
      </c>
      <c r="E27" s="207">
        <f>SUM(E28:E29)</f>
        <v>48145.69</v>
      </c>
      <c r="F27" s="188"/>
      <c r="G27" s="207">
        <f>SUM(G28:G29)</f>
        <v>59341.64</v>
      </c>
      <c r="H27" s="233">
        <f t="shared" si="0"/>
        <v>123.2543141452537</v>
      </c>
      <c r="I27" s="233"/>
      <c r="J27" s="41"/>
      <c r="K27" s="41"/>
      <c r="L27" s="41"/>
      <c r="M27" s="41"/>
      <c r="N27" s="41"/>
      <c r="O27" s="41"/>
      <c r="P27" s="41"/>
      <c r="Q27" s="41"/>
    </row>
    <row r="28" spans="1:17" s="39" customFormat="1" ht="28.8" x14ac:dyDescent="0.25">
      <c r="A28" s="43"/>
      <c r="B28" s="27" t="s">
        <v>100</v>
      </c>
      <c r="C28" s="1"/>
      <c r="D28" s="29" t="s">
        <v>101</v>
      </c>
      <c r="E28" s="202">
        <v>47693.41</v>
      </c>
      <c r="F28" s="189"/>
      <c r="G28" s="202">
        <v>59341.64</v>
      </c>
      <c r="H28" s="233">
        <f t="shared" si="0"/>
        <v>124.42314357476221</v>
      </c>
      <c r="I28" s="233"/>
      <c r="J28" s="38"/>
      <c r="K28" s="38"/>
      <c r="L28" s="38"/>
      <c r="M28" s="38"/>
      <c r="N28" s="38"/>
      <c r="O28" s="38"/>
      <c r="P28" s="38"/>
      <c r="Q28" s="38"/>
    </row>
    <row r="29" spans="1:17" s="42" customFormat="1" ht="28.8" x14ac:dyDescent="0.25">
      <c r="A29" s="43"/>
      <c r="B29" s="27" t="s">
        <v>102</v>
      </c>
      <c r="C29" s="1"/>
      <c r="D29" s="29" t="s">
        <v>103</v>
      </c>
      <c r="E29" s="202">
        <v>452.28</v>
      </c>
      <c r="F29" s="189"/>
      <c r="G29" s="202">
        <v>0</v>
      </c>
      <c r="H29" s="233">
        <f t="shared" si="0"/>
        <v>0</v>
      </c>
      <c r="I29" s="233"/>
      <c r="J29" s="41"/>
      <c r="K29" s="41"/>
      <c r="L29" s="41"/>
      <c r="M29" s="41"/>
      <c r="N29" s="41"/>
      <c r="O29" s="41"/>
      <c r="P29" s="41"/>
      <c r="Q29" s="41"/>
    </row>
    <row r="30" spans="1:17" s="42" customFormat="1" x14ac:dyDescent="0.25">
      <c r="A30" s="103">
        <v>7</v>
      </c>
      <c r="B30" s="320" t="s">
        <v>177</v>
      </c>
      <c r="C30" s="321"/>
      <c r="D30" s="322"/>
      <c r="E30" s="186">
        <f>E31</f>
        <v>355.87</v>
      </c>
      <c r="F30" s="186">
        <f>F31+F36+F39+F44</f>
        <v>400</v>
      </c>
      <c r="G30" s="186">
        <f>G31</f>
        <v>57.24</v>
      </c>
      <c r="H30" s="234">
        <f>H31+H36+H39+H44</f>
        <v>234.98868218202756</v>
      </c>
      <c r="I30" s="234"/>
      <c r="J30" s="41"/>
      <c r="K30" s="41"/>
      <c r="L30" s="41"/>
      <c r="M30" s="41"/>
      <c r="N30" s="41"/>
      <c r="O30" s="41"/>
      <c r="P30" s="41"/>
      <c r="Q30" s="41"/>
    </row>
    <row r="31" spans="1:17" s="42" customFormat="1" x14ac:dyDescent="0.25">
      <c r="A31" s="96"/>
      <c r="B31" s="96">
        <v>72</v>
      </c>
      <c r="C31" s="96"/>
      <c r="D31" s="96" t="s">
        <v>178</v>
      </c>
      <c r="E31" s="195">
        <f>E32</f>
        <v>355.87</v>
      </c>
      <c r="F31" s="195">
        <v>400</v>
      </c>
      <c r="G31" s="195">
        <f>G32</f>
        <v>57.24</v>
      </c>
      <c r="H31" s="235"/>
      <c r="I31" s="235"/>
      <c r="J31" s="41"/>
      <c r="K31" s="41"/>
      <c r="L31" s="41"/>
      <c r="M31" s="41"/>
      <c r="N31" s="41"/>
      <c r="O31" s="41"/>
      <c r="P31" s="41"/>
      <c r="Q31" s="41"/>
    </row>
    <row r="32" spans="1:17" s="42" customFormat="1" x14ac:dyDescent="0.25">
      <c r="A32" s="43"/>
      <c r="B32" s="27" t="s">
        <v>179</v>
      </c>
      <c r="C32" s="1"/>
      <c r="D32" s="29" t="s">
        <v>180</v>
      </c>
      <c r="E32" s="202">
        <v>355.87</v>
      </c>
      <c r="F32" s="196"/>
      <c r="G32" s="202">
        <v>57.24</v>
      </c>
      <c r="H32" s="233"/>
      <c r="I32" s="233"/>
      <c r="J32" s="41"/>
      <c r="K32" s="41"/>
      <c r="L32" s="41"/>
      <c r="M32" s="41"/>
      <c r="N32" s="41"/>
      <c r="O32" s="41"/>
      <c r="P32" s="41"/>
      <c r="Q32" s="41"/>
    </row>
    <row r="33" spans="1:17" s="42" customFormat="1" x14ac:dyDescent="0.25">
      <c r="A33" s="185" t="s">
        <v>118</v>
      </c>
      <c r="B33" s="323" t="s">
        <v>119</v>
      </c>
      <c r="C33" s="324"/>
      <c r="D33" s="325"/>
      <c r="E33" s="208">
        <f>SUM(E34)</f>
        <v>7440.82</v>
      </c>
      <c r="F33" s="197">
        <f t="shared" ref="F33:G34" si="7">SUM(F34)</f>
        <v>9680</v>
      </c>
      <c r="G33" s="208">
        <f t="shared" si="7"/>
        <v>8909.11</v>
      </c>
      <c r="H33" s="236">
        <f>SUM(G33/E33*100)</f>
        <v>119.73290578188964</v>
      </c>
      <c r="I33" s="236">
        <f>SUM(G33/F33*100)</f>
        <v>92.036260330578529</v>
      </c>
      <c r="J33" s="41"/>
      <c r="K33" s="41"/>
      <c r="L33" s="41"/>
      <c r="M33" s="41"/>
      <c r="N33" s="41"/>
      <c r="O33" s="41"/>
      <c r="P33" s="41"/>
      <c r="Q33" s="41"/>
    </row>
    <row r="34" spans="1:17" s="42" customFormat="1" x14ac:dyDescent="0.25">
      <c r="A34" s="105"/>
      <c r="B34" s="105" t="s">
        <v>120</v>
      </c>
      <c r="C34" s="105"/>
      <c r="D34" s="106" t="s">
        <v>31</v>
      </c>
      <c r="E34" s="209">
        <f>SUM(E35)</f>
        <v>7440.82</v>
      </c>
      <c r="F34" s="198">
        <v>9680</v>
      </c>
      <c r="G34" s="209">
        <f t="shared" si="7"/>
        <v>8909.11</v>
      </c>
      <c r="H34" s="237">
        <f>SUM(G34/E34*100)</f>
        <v>119.73290578188964</v>
      </c>
      <c r="I34" s="237">
        <f>SUM(G34/F34*100)</f>
        <v>92.036260330578529</v>
      </c>
      <c r="J34" s="41"/>
      <c r="K34" s="41"/>
      <c r="L34" s="41"/>
      <c r="M34" s="41"/>
      <c r="N34" s="41"/>
      <c r="O34" s="41"/>
      <c r="P34" s="41"/>
      <c r="Q34" s="41"/>
    </row>
    <row r="35" spans="1:17" s="42" customFormat="1" x14ac:dyDescent="0.25">
      <c r="A35" s="172"/>
      <c r="B35" s="172" t="s">
        <v>121</v>
      </c>
      <c r="C35" s="172"/>
      <c r="D35" s="173" t="s">
        <v>122</v>
      </c>
      <c r="E35" s="210">
        <f>E36</f>
        <v>7440.82</v>
      </c>
      <c r="F35" s="199"/>
      <c r="G35" s="210">
        <f>G36</f>
        <v>8909.11</v>
      </c>
      <c r="H35" s="238">
        <f>SUM(G35/E35*100)</f>
        <v>119.73290578188964</v>
      </c>
      <c r="I35" s="238"/>
      <c r="J35" s="41"/>
      <c r="K35" s="41"/>
      <c r="L35" s="41"/>
      <c r="M35" s="41"/>
      <c r="N35" s="41"/>
      <c r="O35" s="41"/>
      <c r="P35" s="41"/>
      <c r="Q35" s="41"/>
    </row>
    <row r="36" spans="1:17" s="42" customFormat="1" x14ac:dyDescent="0.25">
      <c r="A36" s="107"/>
      <c r="B36" s="107" t="s">
        <v>150</v>
      </c>
      <c r="C36" s="107"/>
      <c r="D36" s="108" t="s">
        <v>123</v>
      </c>
      <c r="E36" s="211">
        <v>7440.82</v>
      </c>
      <c r="F36" s="200"/>
      <c r="G36" s="211">
        <v>8909.11</v>
      </c>
      <c r="H36" s="238">
        <f t="shared" ref="H36:H37" si="8">SUM(G36/E36*100)</f>
        <v>119.73290578188964</v>
      </c>
      <c r="I36" s="238"/>
      <c r="J36" s="41"/>
      <c r="K36" s="41"/>
      <c r="L36" s="41"/>
      <c r="M36" s="41"/>
      <c r="N36" s="41"/>
      <c r="O36" s="41"/>
      <c r="P36" s="41"/>
      <c r="Q36" s="41"/>
    </row>
    <row r="37" spans="1:17" s="39" customFormat="1" x14ac:dyDescent="0.25">
      <c r="A37" s="329" t="s">
        <v>151</v>
      </c>
      <c r="B37" s="330"/>
      <c r="C37" s="330"/>
      <c r="D37" s="331"/>
      <c r="E37" s="201">
        <f>E5+E30+E33</f>
        <v>788282.97999999975</v>
      </c>
      <c r="F37" s="201">
        <f>F5+F30+F33</f>
        <v>1661990</v>
      </c>
      <c r="G37" s="201">
        <f>G5+G33</f>
        <v>936196.87</v>
      </c>
      <c r="H37" s="239">
        <f t="shared" si="8"/>
        <v>118.76405983039243</v>
      </c>
      <c r="I37" s="239">
        <f t="shared" ref="I37" si="9">SUM(G37/F37*100)</f>
        <v>56.329873825955637</v>
      </c>
      <c r="J37" s="38"/>
      <c r="K37" s="38"/>
      <c r="L37" s="38"/>
      <c r="M37" s="38"/>
      <c r="N37" s="38"/>
      <c r="O37" s="38"/>
      <c r="P37" s="38"/>
      <c r="Q37" s="38"/>
    </row>
    <row r="38" spans="1:17" s="39" customFormat="1" x14ac:dyDescent="0.25">
      <c r="A38" s="44"/>
      <c r="B38" s="4"/>
      <c r="C38" s="4"/>
      <c r="D38" s="4"/>
      <c r="E38" s="4"/>
      <c r="F38" s="4"/>
      <c r="G38" s="4"/>
      <c r="H38" s="38"/>
      <c r="I38" s="38"/>
      <c r="J38" s="38"/>
      <c r="K38" s="38"/>
      <c r="L38" s="38"/>
      <c r="M38" s="38"/>
      <c r="N38" s="38"/>
      <c r="O38" s="38"/>
      <c r="P38" s="38"/>
      <c r="Q38" s="38"/>
    </row>
    <row r="39" spans="1:17" s="42" customFormat="1" ht="15.75" customHeight="1" x14ac:dyDescent="0.25">
      <c r="A39" s="318" t="s">
        <v>128</v>
      </c>
      <c r="B39" s="319"/>
      <c r="C39" s="319"/>
      <c r="D39" s="319"/>
      <c r="E39" s="319"/>
      <c r="F39" s="319"/>
      <c r="G39" s="319"/>
      <c r="H39" s="319"/>
      <c r="I39" s="319"/>
      <c r="J39" s="41"/>
      <c r="K39" s="41"/>
      <c r="L39" s="41"/>
      <c r="M39" s="41"/>
      <c r="N39" s="41"/>
      <c r="O39" s="41"/>
      <c r="P39" s="41"/>
      <c r="Q39" s="41"/>
    </row>
    <row r="40" spans="1:17" s="39" customFormat="1" ht="57.6" x14ac:dyDescent="0.25">
      <c r="A40" s="33" t="s">
        <v>22</v>
      </c>
      <c r="B40" s="33" t="s">
        <v>98</v>
      </c>
      <c r="C40" s="33"/>
      <c r="D40" s="5" t="s">
        <v>7</v>
      </c>
      <c r="E40" s="35" t="s">
        <v>58</v>
      </c>
      <c r="F40" s="35" t="s">
        <v>59</v>
      </c>
      <c r="G40" s="35" t="s">
        <v>60</v>
      </c>
      <c r="H40" s="33" t="s">
        <v>72</v>
      </c>
      <c r="I40" s="33" t="s">
        <v>72</v>
      </c>
      <c r="J40" s="38"/>
      <c r="K40" s="38"/>
      <c r="L40" s="38"/>
      <c r="M40" s="38"/>
      <c r="N40" s="38"/>
      <c r="O40" s="38"/>
      <c r="P40" s="38"/>
      <c r="Q40" s="38"/>
    </row>
    <row r="41" spans="1:17" s="39" customFormat="1" x14ac:dyDescent="0.25">
      <c r="A41" s="315">
        <v>1</v>
      </c>
      <c r="B41" s="315"/>
      <c r="C41" s="315"/>
      <c r="D41" s="315"/>
      <c r="E41" s="34">
        <v>2</v>
      </c>
      <c r="F41" s="40">
        <v>3</v>
      </c>
      <c r="G41" s="40">
        <v>4</v>
      </c>
      <c r="H41" s="34" t="s">
        <v>97</v>
      </c>
      <c r="I41" s="22" t="s">
        <v>96</v>
      </c>
      <c r="J41" s="38"/>
      <c r="K41" s="38"/>
      <c r="L41" s="38"/>
      <c r="M41" s="38"/>
      <c r="N41" s="38"/>
      <c r="O41" s="38"/>
      <c r="P41" s="38"/>
      <c r="Q41" s="38"/>
    </row>
    <row r="42" spans="1:17" s="39" customFormat="1" x14ac:dyDescent="0.25">
      <c r="A42" s="93">
        <v>3</v>
      </c>
      <c r="B42" s="326" t="s">
        <v>24</v>
      </c>
      <c r="C42" s="327"/>
      <c r="D42" s="328"/>
      <c r="E42" s="219">
        <f>E43+E53+E86+E90</f>
        <v>772871.45</v>
      </c>
      <c r="F42" s="94">
        <f>F43+F53+F86+F90</f>
        <v>1655880</v>
      </c>
      <c r="G42" s="219">
        <f>G43+G53+G86+G90+G92</f>
        <v>911395.28</v>
      </c>
      <c r="H42" s="240">
        <f t="shared" ref="H42:H80" si="10">SUM(G42/E42*100)</f>
        <v>117.92326912839128</v>
      </c>
      <c r="I42" s="240">
        <f>SUM(G42/F42*100)</f>
        <v>55.039935261009255</v>
      </c>
      <c r="J42" s="38"/>
      <c r="K42" s="38"/>
      <c r="L42" s="38"/>
      <c r="M42" s="38"/>
      <c r="N42" s="38"/>
      <c r="O42" s="38"/>
      <c r="P42" s="38"/>
      <c r="Q42" s="38"/>
    </row>
    <row r="43" spans="1:17" s="39" customFormat="1" x14ac:dyDescent="0.25">
      <c r="A43" s="95"/>
      <c r="B43" s="110">
        <v>31</v>
      </c>
      <c r="C43" s="95"/>
      <c r="D43" s="111" t="s">
        <v>9</v>
      </c>
      <c r="E43" s="220">
        <f>E44+E48+E50</f>
        <v>625064.94000000006</v>
      </c>
      <c r="F43" s="157">
        <v>1344960</v>
      </c>
      <c r="G43" s="220">
        <f>G44+G48+G50</f>
        <v>727604.95000000007</v>
      </c>
      <c r="H43" s="241">
        <f t="shared" si="10"/>
        <v>116.40469708635395</v>
      </c>
      <c r="I43" s="241">
        <f>SUM(G43/F43*100)</f>
        <v>54.098631186057588</v>
      </c>
      <c r="J43" s="38"/>
      <c r="K43" s="38"/>
      <c r="L43" s="38"/>
      <c r="M43" s="38"/>
      <c r="N43" s="38"/>
      <c r="O43" s="38"/>
      <c r="P43" s="38"/>
      <c r="Q43" s="38"/>
    </row>
    <row r="44" spans="1:17" s="42" customFormat="1" x14ac:dyDescent="0.25">
      <c r="A44" s="168"/>
      <c r="B44" s="174">
        <v>311</v>
      </c>
      <c r="C44" s="175"/>
      <c r="D44" s="168" t="s">
        <v>41</v>
      </c>
      <c r="E44" s="205">
        <f>E45+E46+E47</f>
        <v>519174.56000000006</v>
      </c>
      <c r="F44" s="85"/>
      <c r="G44" s="205">
        <f>G45+G46+G47</f>
        <v>598378.67000000004</v>
      </c>
      <c r="H44" s="242">
        <f t="shared" si="10"/>
        <v>115.25577640013793</v>
      </c>
      <c r="I44" s="242"/>
      <c r="J44" s="41"/>
      <c r="K44" s="41"/>
      <c r="L44" s="41"/>
      <c r="M44" s="41"/>
      <c r="N44" s="41"/>
      <c r="O44" s="41"/>
      <c r="P44" s="41"/>
      <c r="Q44" s="41"/>
    </row>
    <row r="45" spans="1:17" s="47" customFormat="1" x14ac:dyDescent="0.25">
      <c r="A45" s="24"/>
      <c r="B45" s="23">
        <v>3111</v>
      </c>
      <c r="C45" s="24"/>
      <c r="D45" s="24" t="s">
        <v>61</v>
      </c>
      <c r="E45" s="221">
        <v>482876.38</v>
      </c>
      <c r="F45" s="86"/>
      <c r="G45" s="221">
        <v>564760.31000000006</v>
      </c>
      <c r="H45" s="243">
        <f t="shared" si="10"/>
        <v>116.95753476283102</v>
      </c>
      <c r="I45" s="243"/>
      <c r="J45" s="46"/>
      <c r="K45" s="46"/>
      <c r="L45" s="46"/>
      <c r="M45" s="46"/>
      <c r="N45" s="46"/>
      <c r="O45" s="46"/>
      <c r="P45" s="46"/>
      <c r="Q45" s="46"/>
    </row>
    <row r="46" spans="1:17" s="47" customFormat="1" x14ac:dyDescent="0.25">
      <c r="A46" s="24"/>
      <c r="B46" s="23" t="s">
        <v>129</v>
      </c>
      <c r="C46" s="24"/>
      <c r="D46" s="24" t="s">
        <v>130</v>
      </c>
      <c r="E46" s="221">
        <v>19385.09</v>
      </c>
      <c r="F46" s="86"/>
      <c r="G46" s="221">
        <v>21981.19</v>
      </c>
      <c r="H46" s="243">
        <f t="shared" si="10"/>
        <v>113.39225146749384</v>
      </c>
      <c r="I46" s="243"/>
      <c r="J46" s="46"/>
      <c r="K46" s="46"/>
      <c r="L46" s="46"/>
      <c r="M46" s="46"/>
      <c r="N46" s="46"/>
      <c r="O46" s="46"/>
      <c r="P46" s="46"/>
      <c r="Q46" s="46"/>
    </row>
    <row r="47" spans="1:17" s="47" customFormat="1" x14ac:dyDescent="0.25">
      <c r="A47" s="24"/>
      <c r="B47" s="23" t="s">
        <v>131</v>
      </c>
      <c r="C47" s="24"/>
      <c r="D47" s="24" t="s">
        <v>132</v>
      </c>
      <c r="E47" s="221">
        <v>16913.09</v>
      </c>
      <c r="F47" s="86"/>
      <c r="G47" s="221">
        <v>11637.17</v>
      </c>
      <c r="H47" s="243">
        <f t="shared" si="10"/>
        <v>68.805700200259096</v>
      </c>
      <c r="I47" s="243"/>
      <c r="J47" s="46"/>
      <c r="K47" s="46"/>
      <c r="L47" s="46"/>
      <c r="M47" s="46"/>
      <c r="N47" s="46"/>
      <c r="O47" s="46"/>
      <c r="P47" s="46"/>
      <c r="Q47" s="46"/>
    </row>
    <row r="48" spans="1:17" s="47" customFormat="1" x14ac:dyDescent="0.25">
      <c r="A48" s="175"/>
      <c r="B48" s="176" t="s">
        <v>133</v>
      </c>
      <c r="C48" s="177"/>
      <c r="D48" s="177" t="s">
        <v>43</v>
      </c>
      <c r="E48" s="222">
        <f>E49</f>
        <v>21393.78</v>
      </c>
      <c r="F48" s="89"/>
      <c r="G48" s="222">
        <f>G49</f>
        <v>31924.16</v>
      </c>
      <c r="H48" s="243">
        <f t="shared" si="10"/>
        <v>149.2216896686794</v>
      </c>
      <c r="I48" s="246"/>
      <c r="J48" s="46"/>
      <c r="K48" s="46"/>
      <c r="L48" s="46"/>
      <c r="M48" s="46"/>
      <c r="N48" s="46"/>
      <c r="O48" s="46"/>
      <c r="P48" s="46"/>
      <c r="Q48" s="46"/>
    </row>
    <row r="49" spans="1:17" s="47" customFormat="1" x14ac:dyDescent="0.25">
      <c r="A49" s="24"/>
      <c r="B49" s="23" t="s">
        <v>73</v>
      </c>
      <c r="C49" s="24"/>
      <c r="D49" s="24" t="s">
        <v>43</v>
      </c>
      <c r="E49" s="221">
        <v>21393.78</v>
      </c>
      <c r="F49" s="86"/>
      <c r="G49" s="221">
        <v>31924.16</v>
      </c>
      <c r="H49" s="243">
        <f t="shared" si="10"/>
        <v>149.2216896686794</v>
      </c>
      <c r="I49" s="243"/>
      <c r="J49" s="46"/>
      <c r="K49" s="46"/>
      <c r="L49" s="46"/>
      <c r="M49" s="46"/>
      <c r="N49" s="46"/>
      <c r="O49" s="46"/>
      <c r="P49" s="46"/>
      <c r="Q49" s="46"/>
    </row>
    <row r="50" spans="1:17" s="47" customFormat="1" x14ac:dyDescent="0.25">
      <c r="A50" s="168"/>
      <c r="B50" s="159">
        <v>313</v>
      </c>
      <c r="C50" s="168"/>
      <c r="D50" s="168" t="s">
        <v>42</v>
      </c>
      <c r="E50" s="223">
        <f>E51+E52</f>
        <v>84496.6</v>
      </c>
      <c r="F50" s="87"/>
      <c r="G50" s="223">
        <f>G51+G52</f>
        <v>97302.12</v>
      </c>
      <c r="H50" s="242">
        <f t="shared" si="10"/>
        <v>115.1550713283138</v>
      </c>
      <c r="I50" s="247"/>
      <c r="J50" s="46"/>
      <c r="K50" s="46"/>
      <c r="L50" s="46"/>
      <c r="M50" s="46"/>
      <c r="N50" s="46"/>
      <c r="O50" s="46"/>
      <c r="P50" s="46"/>
      <c r="Q50" s="46"/>
    </row>
    <row r="51" spans="1:17" s="39" customFormat="1" x14ac:dyDescent="0.25">
      <c r="A51" s="24"/>
      <c r="B51" s="27">
        <v>3132</v>
      </c>
      <c r="C51" s="24"/>
      <c r="D51" s="24" t="s">
        <v>62</v>
      </c>
      <c r="E51" s="224">
        <v>84430.63</v>
      </c>
      <c r="F51" s="88"/>
      <c r="G51" s="224">
        <v>97302.12</v>
      </c>
      <c r="H51" s="242">
        <f t="shared" si="10"/>
        <v>115.24504791685197</v>
      </c>
      <c r="I51" s="247"/>
      <c r="J51" s="38"/>
      <c r="K51" s="38"/>
      <c r="L51" s="38"/>
      <c r="M51" s="38"/>
      <c r="N51" s="38"/>
      <c r="O51" s="38"/>
      <c r="P51" s="38"/>
      <c r="Q51" s="38"/>
    </row>
    <row r="52" spans="1:17" s="42" customFormat="1" ht="28.8" x14ac:dyDescent="0.25">
      <c r="A52" s="24"/>
      <c r="B52" s="27">
        <v>3133</v>
      </c>
      <c r="C52" s="24"/>
      <c r="D52" s="26" t="s">
        <v>63</v>
      </c>
      <c r="E52" s="224">
        <v>65.97</v>
      </c>
      <c r="F52" s="88"/>
      <c r="G52" s="224">
        <v>0</v>
      </c>
      <c r="H52" s="242">
        <f t="shared" si="10"/>
        <v>0</v>
      </c>
      <c r="I52" s="242"/>
      <c r="J52" s="41"/>
      <c r="K52" s="41"/>
      <c r="L52" s="41"/>
      <c r="M52" s="41"/>
      <c r="N52" s="41"/>
      <c r="O52" s="41"/>
      <c r="P52" s="41"/>
      <c r="Q52" s="41"/>
    </row>
    <row r="53" spans="1:17" s="39" customFormat="1" x14ac:dyDescent="0.25">
      <c r="A53" s="95"/>
      <c r="B53" s="110">
        <v>32</v>
      </c>
      <c r="C53" s="95"/>
      <c r="D53" s="111" t="s">
        <v>10</v>
      </c>
      <c r="E53" s="220">
        <f>E54+E59+E66+E76+E78</f>
        <v>145310.06999999998</v>
      </c>
      <c r="F53" s="157">
        <v>246690</v>
      </c>
      <c r="G53" s="220">
        <f>G54+G59+G66+G76+G78</f>
        <v>180841.65999999997</v>
      </c>
      <c r="H53" s="241">
        <f t="shared" si="10"/>
        <v>124.45225578653978</v>
      </c>
      <c r="I53" s="241">
        <f>SUM(G53/F53*100)</f>
        <v>73.307252016701113</v>
      </c>
      <c r="J53" s="38"/>
      <c r="K53" s="38"/>
      <c r="L53" s="38"/>
      <c r="M53" s="38"/>
      <c r="N53" s="38"/>
      <c r="O53" s="38"/>
      <c r="P53" s="38"/>
      <c r="Q53" s="38"/>
    </row>
    <row r="54" spans="1:17" s="39" customFormat="1" x14ac:dyDescent="0.25">
      <c r="A54" s="168"/>
      <c r="B54" s="174">
        <v>321</v>
      </c>
      <c r="C54" s="168"/>
      <c r="D54" s="168" t="s">
        <v>44</v>
      </c>
      <c r="E54" s="205">
        <f>SUM(E55:E58)</f>
        <v>44904.989999999991</v>
      </c>
      <c r="F54" s="85"/>
      <c r="G54" s="205">
        <f>SUM(G55:G58)</f>
        <v>57388.95</v>
      </c>
      <c r="H54" s="242">
        <f t="shared" si="10"/>
        <v>127.80083015272913</v>
      </c>
      <c r="I54" s="248"/>
      <c r="J54" s="38"/>
      <c r="K54" s="38"/>
      <c r="L54" s="38"/>
      <c r="M54" s="38"/>
      <c r="N54" s="38"/>
      <c r="O54" s="38"/>
      <c r="P54" s="38"/>
      <c r="Q54" s="38"/>
    </row>
    <row r="55" spans="1:17" s="49" customFormat="1" x14ac:dyDescent="0.25">
      <c r="A55" s="24"/>
      <c r="B55" s="23" t="s">
        <v>64</v>
      </c>
      <c r="C55" s="24"/>
      <c r="D55" s="24" t="s">
        <v>65</v>
      </c>
      <c r="E55" s="221">
        <v>6515.02</v>
      </c>
      <c r="F55" s="86"/>
      <c r="G55" s="221">
        <v>4527.47</v>
      </c>
      <c r="H55" s="242">
        <f t="shared" si="10"/>
        <v>69.492802784949234</v>
      </c>
      <c r="I55" s="242"/>
      <c r="J55" s="48"/>
      <c r="K55" s="48"/>
      <c r="L55" s="48"/>
      <c r="M55" s="48"/>
      <c r="N55" s="48"/>
      <c r="O55" s="48"/>
      <c r="P55" s="48"/>
      <c r="Q55" s="48"/>
    </row>
    <row r="56" spans="1:17" s="39" customFormat="1" x14ac:dyDescent="0.25">
      <c r="A56" s="24"/>
      <c r="B56" s="23" t="s">
        <v>66</v>
      </c>
      <c r="C56" s="24"/>
      <c r="D56" s="26" t="s">
        <v>48</v>
      </c>
      <c r="E56" s="221">
        <v>37765.379999999997</v>
      </c>
      <c r="F56" s="86"/>
      <c r="G56" s="221">
        <v>48921.63</v>
      </c>
      <c r="H56" s="244">
        <f t="shared" si="10"/>
        <v>129.54094464295076</v>
      </c>
      <c r="I56" s="249"/>
      <c r="J56" s="38"/>
      <c r="K56" s="38"/>
      <c r="L56" s="38"/>
      <c r="M56" s="38"/>
      <c r="N56" s="38"/>
      <c r="O56" s="38"/>
      <c r="P56" s="38"/>
      <c r="Q56" s="38"/>
    </row>
    <row r="57" spans="1:17" s="39" customFormat="1" x14ac:dyDescent="0.25">
      <c r="A57" s="24"/>
      <c r="B57" s="23" t="s">
        <v>134</v>
      </c>
      <c r="C57" s="24"/>
      <c r="D57" s="26" t="s">
        <v>49</v>
      </c>
      <c r="E57" s="221">
        <v>285.35000000000002</v>
      </c>
      <c r="F57" s="86"/>
      <c r="G57" s="221">
        <v>3421.85</v>
      </c>
      <c r="H57" s="244">
        <f t="shared" si="10"/>
        <v>1199.1764499737164</v>
      </c>
      <c r="I57" s="249"/>
      <c r="J57" s="38"/>
      <c r="K57" s="38"/>
      <c r="L57" s="38"/>
      <c r="M57" s="38"/>
      <c r="N57" s="38"/>
      <c r="O57" s="38"/>
      <c r="P57" s="38"/>
      <c r="Q57" s="38"/>
    </row>
    <row r="58" spans="1:17" s="39" customFormat="1" x14ac:dyDescent="0.25">
      <c r="A58" s="24"/>
      <c r="B58" s="23" t="s">
        <v>135</v>
      </c>
      <c r="C58" s="24"/>
      <c r="D58" s="26" t="s">
        <v>136</v>
      </c>
      <c r="E58" s="221">
        <v>339.24</v>
      </c>
      <c r="F58" s="86"/>
      <c r="G58" s="221">
        <v>518</v>
      </c>
      <c r="H58" s="244">
        <f t="shared" si="10"/>
        <v>152.69425775262351</v>
      </c>
      <c r="I58" s="249"/>
      <c r="J58" s="38"/>
      <c r="K58" s="38"/>
      <c r="L58" s="38"/>
      <c r="M58" s="38"/>
      <c r="N58" s="38"/>
      <c r="O58" s="38"/>
      <c r="P58" s="38"/>
      <c r="Q58" s="38"/>
    </row>
    <row r="59" spans="1:17" s="39" customFormat="1" x14ac:dyDescent="0.25">
      <c r="A59" s="168"/>
      <c r="B59" s="174">
        <v>322</v>
      </c>
      <c r="C59" s="168"/>
      <c r="D59" s="168" t="s">
        <v>45</v>
      </c>
      <c r="E59" s="203">
        <f>SUM(E60:E65)</f>
        <v>40135.429999999993</v>
      </c>
      <c r="F59" s="83"/>
      <c r="G59" s="203">
        <f>SUM(G60:G65)</f>
        <v>72816.069999999992</v>
      </c>
      <c r="H59" s="242">
        <f t="shared" si="10"/>
        <v>181.42591221770888</v>
      </c>
      <c r="I59" s="242"/>
      <c r="J59" s="38"/>
      <c r="K59" s="38"/>
      <c r="L59" s="38"/>
      <c r="M59" s="38"/>
      <c r="N59" s="38"/>
      <c r="O59" s="38"/>
      <c r="P59" s="38"/>
      <c r="Q59" s="38"/>
    </row>
    <row r="60" spans="1:17" s="39" customFormat="1" x14ac:dyDescent="0.25">
      <c r="A60" s="24"/>
      <c r="B60" s="23" t="s">
        <v>67</v>
      </c>
      <c r="C60" s="24"/>
      <c r="D60" s="24" t="s">
        <v>51</v>
      </c>
      <c r="E60" s="204">
        <v>5469.82</v>
      </c>
      <c r="F60" s="84"/>
      <c r="G60" s="204">
        <v>5455.98</v>
      </c>
      <c r="H60" s="242">
        <f t="shared" si="10"/>
        <v>99.746975220391164</v>
      </c>
      <c r="I60" s="242"/>
      <c r="J60" s="38"/>
      <c r="K60" s="38"/>
      <c r="L60" s="38"/>
      <c r="M60" s="38"/>
      <c r="N60" s="38"/>
      <c r="O60" s="38"/>
      <c r="P60" s="38"/>
      <c r="Q60" s="38"/>
    </row>
    <row r="61" spans="1:17" s="39" customFormat="1" x14ac:dyDescent="0.25">
      <c r="A61" s="24"/>
      <c r="B61" s="23" t="s">
        <v>137</v>
      </c>
      <c r="C61" s="24"/>
      <c r="D61" s="24" t="s">
        <v>52</v>
      </c>
      <c r="E61" s="204">
        <v>23104.87</v>
      </c>
      <c r="F61" s="84"/>
      <c r="G61" s="204">
        <v>48917.53</v>
      </c>
      <c r="H61" s="242">
        <f t="shared" si="10"/>
        <v>211.71956388415083</v>
      </c>
      <c r="I61" s="242"/>
      <c r="J61" s="38"/>
      <c r="K61" s="38"/>
      <c r="L61" s="38"/>
      <c r="M61" s="38"/>
      <c r="N61" s="38"/>
      <c r="O61" s="38"/>
      <c r="P61" s="38"/>
      <c r="Q61" s="38"/>
    </row>
    <row r="62" spans="1:17" s="49" customFormat="1" x14ac:dyDescent="0.25">
      <c r="A62" s="24"/>
      <c r="B62" s="23" t="s">
        <v>68</v>
      </c>
      <c r="C62" s="24"/>
      <c r="D62" s="24" t="s">
        <v>69</v>
      </c>
      <c r="E62" s="204">
        <v>10068.959999999999</v>
      </c>
      <c r="F62" s="84"/>
      <c r="G62" s="204">
        <v>15292.74</v>
      </c>
      <c r="H62" s="242">
        <f t="shared" si="10"/>
        <v>151.88003527673166</v>
      </c>
      <c r="I62" s="242"/>
      <c r="J62" s="48"/>
      <c r="K62" s="48"/>
      <c r="L62" s="48"/>
      <c r="M62" s="48"/>
      <c r="N62" s="48"/>
      <c r="O62" s="48"/>
      <c r="P62" s="48"/>
      <c r="Q62" s="48"/>
    </row>
    <row r="63" spans="1:17" s="39" customFormat="1" x14ac:dyDescent="0.25">
      <c r="A63" s="24"/>
      <c r="B63" s="23" t="s">
        <v>70</v>
      </c>
      <c r="C63" s="24"/>
      <c r="D63" s="26" t="s">
        <v>71</v>
      </c>
      <c r="E63" s="204">
        <v>1320.19</v>
      </c>
      <c r="F63" s="84"/>
      <c r="G63" s="204">
        <v>2095.08</v>
      </c>
      <c r="H63" s="244">
        <f t="shared" si="10"/>
        <v>158.69533930722093</v>
      </c>
      <c r="I63" s="249"/>
      <c r="J63" s="38"/>
      <c r="K63" s="38"/>
      <c r="L63" s="38"/>
      <c r="M63" s="38"/>
      <c r="N63" s="38"/>
      <c r="O63" s="38"/>
      <c r="P63" s="38"/>
      <c r="Q63" s="38"/>
    </row>
    <row r="64" spans="1:17" s="39" customFormat="1" x14ac:dyDescent="0.25">
      <c r="A64" s="24"/>
      <c r="B64" s="23" t="s">
        <v>138</v>
      </c>
      <c r="C64" s="24"/>
      <c r="D64" s="26" t="s">
        <v>50</v>
      </c>
      <c r="E64" s="204">
        <v>0</v>
      </c>
      <c r="F64" s="84"/>
      <c r="G64" s="204">
        <v>965.56</v>
      </c>
      <c r="H64" s="244"/>
      <c r="I64" s="249"/>
      <c r="J64" s="38"/>
      <c r="K64" s="38"/>
      <c r="L64" s="38"/>
      <c r="M64" s="38"/>
      <c r="N64" s="38"/>
      <c r="O64" s="38"/>
      <c r="P64" s="38"/>
      <c r="Q64" s="38"/>
    </row>
    <row r="65" spans="1:17" s="39" customFormat="1" x14ac:dyDescent="0.25">
      <c r="A65" s="24"/>
      <c r="B65" s="23" t="s">
        <v>139</v>
      </c>
      <c r="C65" s="24"/>
      <c r="D65" s="26" t="s">
        <v>140</v>
      </c>
      <c r="E65" s="204">
        <v>171.59</v>
      </c>
      <c r="F65" s="84"/>
      <c r="G65" s="204">
        <v>89.18</v>
      </c>
      <c r="H65" s="244">
        <f t="shared" si="10"/>
        <v>51.972725683314877</v>
      </c>
      <c r="I65" s="249"/>
      <c r="J65" s="38"/>
      <c r="K65" s="38"/>
      <c r="L65" s="38"/>
      <c r="M65" s="38"/>
      <c r="N65" s="38"/>
      <c r="O65" s="38"/>
      <c r="P65" s="38"/>
      <c r="Q65" s="38"/>
    </row>
    <row r="66" spans="1:17" s="39" customFormat="1" ht="15.75" customHeight="1" x14ac:dyDescent="0.25">
      <c r="A66" s="168"/>
      <c r="B66" s="165">
        <v>323</v>
      </c>
      <c r="C66" s="158"/>
      <c r="D66" s="178" t="s">
        <v>39</v>
      </c>
      <c r="E66" s="205">
        <f>SUM(E67:E75)</f>
        <v>45139.270000000004</v>
      </c>
      <c r="F66" s="85"/>
      <c r="G66" s="205">
        <f>SUM(G67:G75)</f>
        <v>42679.78</v>
      </c>
      <c r="H66" s="242">
        <f t="shared" si="10"/>
        <v>94.551329695850185</v>
      </c>
      <c r="I66" s="242"/>
      <c r="J66" s="38"/>
      <c r="K66" s="38"/>
      <c r="L66" s="38"/>
      <c r="M66" s="38"/>
      <c r="N66" s="38"/>
      <c r="O66" s="38"/>
      <c r="P66" s="38"/>
      <c r="Q66" s="38"/>
    </row>
    <row r="67" spans="1:17" s="39" customFormat="1" ht="15.75" customHeight="1" x14ac:dyDescent="0.25">
      <c r="A67" s="24"/>
      <c r="B67" s="30" t="s">
        <v>74</v>
      </c>
      <c r="C67" s="43"/>
      <c r="D67" s="28" t="s">
        <v>75</v>
      </c>
      <c r="E67" s="221">
        <v>8021.26</v>
      </c>
      <c r="F67" s="86"/>
      <c r="G67" s="221">
        <v>2927.7</v>
      </c>
      <c r="H67" s="242">
        <f t="shared" si="10"/>
        <v>36.499253234529235</v>
      </c>
      <c r="I67" s="242"/>
      <c r="J67" s="38"/>
      <c r="K67" s="38"/>
      <c r="L67" s="38"/>
      <c r="M67" s="38"/>
      <c r="N67" s="38"/>
      <c r="O67" s="38"/>
      <c r="P67" s="38"/>
      <c r="Q67" s="38"/>
    </row>
    <row r="68" spans="1:17" s="39" customFormat="1" ht="15.75" customHeight="1" x14ac:dyDescent="0.25">
      <c r="A68" s="24"/>
      <c r="B68" s="30" t="s">
        <v>76</v>
      </c>
      <c r="C68" s="43"/>
      <c r="D68" s="28" t="s">
        <v>77</v>
      </c>
      <c r="E68" s="221">
        <v>3951.72</v>
      </c>
      <c r="F68" s="86"/>
      <c r="G68" s="221">
        <v>9620.16</v>
      </c>
      <c r="H68" s="242">
        <f t="shared" si="10"/>
        <v>243.44234915429232</v>
      </c>
      <c r="I68" s="242"/>
      <c r="J68" s="38"/>
      <c r="K68" s="38"/>
      <c r="L68" s="38"/>
      <c r="M68" s="38"/>
      <c r="N68" s="38"/>
      <c r="O68" s="38"/>
      <c r="P68" s="38"/>
      <c r="Q68" s="38"/>
    </row>
    <row r="69" spans="1:17" s="39" customFormat="1" ht="15.75" customHeight="1" x14ac:dyDescent="0.25">
      <c r="A69" s="24"/>
      <c r="B69" s="30">
        <v>3233</v>
      </c>
      <c r="C69" s="43"/>
      <c r="D69" s="28" t="s">
        <v>141</v>
      </c>
      <c r="E69" s="221">
        <v>0</v>
      </c>
      <c r="F69" s="86"/>
      <c r="G69" s="221">
        <v>321.60000000000002</v>
      </c>
      <c r="H69" s="242"/>
      <c r="I69" s="242"/>
      <c r="J69" s="38"/>
      <c r="K69" s="38"/>
      <c r="L69" s="38"/>
      <c r="M69" s="38"/>
      <c r="N69" s="38"/>
      <c r="O69" s="38"/>
      <c r="P69" s="38"/>
      <c r="Q69" s="38"/>
    </row>
    <row r="70" spans="1:17" s="39" customFormat="1" ht="15.75" customHeight="1" x14ac:dyDescent="0.25">
      <c r="A70" s="24"/>
      <c r="B70" s="30" t="s">
        <v>78</v>
      </c>
      <c r="C70" s="43"/>
      <c r="D70" s="28" t="s">
        <v>79</v>
      </c>
      <c r="E70" s="221">
        <v>3149.06</v>
      </c>
      <c r="F70" s="86"/>
      <c r="G70" s="221">
        <v>2661.3</v>
      </c>
      <c r="H70" s="242">
        <f t="shared" si="10"/>
        <v>84.510933421401944</v>
      </c>
      <c r="I70" s="242"/>
      <c r="J70" s="38"/>
      <c r="K70" s="38"/>
      <c r="L70" s="38"/>
      <c r="M70" s="38"/>
      <c r="N70" s="38"/>
      <c r="O70" s="38"/>
      <c r="P70" s="38"/>
      <c r="Q70" s="38"/>
    </row>
    <row r="71" spans="1:17" s="39" customFormat="1" ht="15.75" customHeight="1" x14ac:dyDescent="0.25">
      <c r="A71" s="24"/>
      <c r="B71" s="30">
        <v>3235</v>
      </c>
      <c r="C71" s="43"/>
      <c r="D71" s="28" t="s">
        <v>56</v>
      </c>
      <c r="E71" s="221">
        <v>796.34</v>
      </c>
      <c r="F71" s="86"/>
      <c r="G71" s="221">
        <v>796.38</v>
      </c>
      <c r="H71" s="242">
        <f t="shared" si="10"/>
        <v>100.00502298013411</v>
      </c>
      <c r="I71" s="242"/>
      <c r="J71" s="38"/>
      <c r="K71" s="38"/>
      <c r="L71" s="38"/>
      <c r="M71" s="38"/>
      <c r="N71" s="38"/>
      <c r="O71" s="38"/>
      <c r="P71" s="38"/>
      <c r="Q71" s="38"/>
    </row>
    <row r="72" spans="1:17" s="39" customFormat="1" ht="15.75" customHeight="1" x14ac:dyDescent="0.25">
      <c r="A72" s="24"/>
      <c r="B72" s="30">
        <v>3236</v>
      </c>
      <c r="C72" s="43"/>
      <c r="D72" s="28" t="s">
        <v>53</v>
      </c>
      <c r="E72" s="221">
        <v>1515.2</v>
      </c>
      <c r="F72" s="86"/>
      <c r="G72" s="221">
        <v>658.21</v>
      </c>
      <c r="H72" s="242">
        <f t="shared" si="10"/>
        <v>43.440469904963038</v>
      </c>
      <c r="I72" s="242"/>
      <c r="J72" s="38"/>
      <c r="K72" s="38"/>
      <c r="L72" s="38"/>
      <c r="M72" s="38"/>
      <c r="N72" s="38"/>
      <c r="O72" s="38"/>
      <c r="P72" s="38"/>
      <c r="Q72" s="38"/>
    </row>
    <row r="73" spans="1:17" s="39" customFormat="1" ht="15.75" customHeight="1" x14ac:dyDescent="0.25">
      <c r="A73" s="24"/>
      <c r="B73" s="30">
        <v>3237</v>
      </c>
      <c r="C73" s="43"/>
      <c r="D73" s="28" t="s">
        <v>54</v>
      </c>
      <c r="E73" s="221">
        <v>3413.04</v>
      </c>
      <c r="F73" s="86"/>
      <c r="G73" s="221">
        <v>1738.07</v>
      </c>
      <c r="H73" s="242">
        <f t="shared" si="10"/>
        <v>50.924395846518053</v>
      </c>
      <c r="I73" s="242"/>
      <c r="J73" s="38"/>
      <c r="K73" s="38"/>
      <c r="L73" s="38"/>
      <c r="M73" s="38"/>
      <c r="N73" s="38"/>
      <c r="O73" s="38"/>
      <c r="P73" s="38"/>
      <c r="Q73" s="38"/>
    </row>
    <row r="74" spans="1:17" s="42" customFormat="1" ht="15.75" customHeight="1" x14ac:dyDescent="0.25">
      <c r="A74" s="24"/>
      <c r="B74" s="30" t="s">
        <v>80</v>
      </c>
      <c r="C74" s="43"/>
      <c r="D74" s="28" t="s">
        <v>81</v>
      </c>
      <c r="E74" s="221">
        <v>751.27</v>
      </c>
      <c r="F74" s="86"/>
      <c r="G74" s="221">
        <v>828.33</v>
      </c>
      <c r="H74" s="242">
        <f t="shared" si="10"/>
        <v>110.25729764265844</v>
      </c>
      <c r="I74" s="242"/>
      <c r="J74" s="41"/>
      <c r="K74" s="41"/>
      <c r="L74" s="41"/>
      <c r="M74" s="41"/>
      <c r="N74" s="41"/>
      <c r="O74" s="41"/>
      <c r="P74" s="41"/>
      <c r="Q74" s="41"/>
    </row>
    <row r="75" spans="1:17" s="39" customFormat="1" x14ac:dyDescent="0.25">
      <c r="A75" s="24"/>
      <c r="B75" s="30" t="s">
        <v>82</v>
      </c>
      <c r="C75" s="43"/>
      <c r="D75" s="28" t="s">
        <v>55</v>
      </c>
      <c r="E75" s="221">
        <v>23541.38</v>
      </c>
      <c r="F75" s="86"/>
      <c r="G75" s="221">
        <v>23128.03</v>
      </c>
      <c r="H75" s="243">
        <f t="shared" si="10"/>
        <v>98.244155610248839</v>
      </c>
      <c r="I75" s="243"/>
      <c r="J75" s="38"/>
      <c r="K75" s="38"/>
      <c r="L75" s="38"/>
      <c r="M75" s="38"/>
      <c r="N75" s="38"/>
      <c r="O75" s="38"/>
      <c r="P75" s="38"/>
      <c r="Q75" s="38"/>
    </row>
    <row r="76" spans="1:17" s="39" customFormat="1" x14ac:dyDescent="0.25">
      <c r="A76" s="175"/>
      <c r="B76" s="179">
        <v>324</v>
      </c>
      <c r="C76" s="180"/>
      <c r="D76" s="181" t="s">
        <v>91</v>
      </c>
      <c r="E76" s="222">
        <f>E77</f>
        <v>0</v>
      </c>
      <c r="F76" s="89"/>
      <c r="G76" s="222">
        <f>G77</f>
        <v>0</v>
      </c>
      <c r="H76" s="243"/>
      <c r="I76" s="246"/>
      <c r="J76" s="38"/>
      <c r="K76" s="38"/>
      <c r="L76" s="38"/>
      <c r="M76" s="38"/>
      <c r="N76" s="38"/>
      <c r="O76" s="38"/>
      <c r="P76" s="38"/>
      <c r="Q76" s="38"/>
    </row>
    <row r="77" spans="1:17" s="39" customFormat="1" x14ac:dyDescent="0.25">
      <c r="A77" s="24"/>
      <c r="B77" s="30">
        <v>3241</v>
      </c>
      <c r="C77" s="43"/>
      <c r="D77" s="28" t="s">
        <v>91</v>
      </c>
      <c r="E77" s="221">
        <v>0</v>
      </c>
      <c r="F77" s="86"/>
      <c r="G77" s="221">
        <v>0</v>
      </c>
      <c r="H77" s="243"/>
      <c r="I77" s="243"/>
      <c r="J77" s="38"/>
      <c r="K77" s="38"/>
      <c r="L77" s="38"/>
      <c r="M77" s="38"/>
      <c r="N77" s="38"/>
      <c r="O77" s="38"/>
      <c r="P77" s="38"/>
      <c r="Q77" s="38"/>
    </row>
    <row r="78" spans="1:17" s="39" customFormat="1" ht="15.75" customHeight="1" x14ac:dyDescent="0.25">
      <c r="A78" s="168"/>
      <c r="B78" s="165">
        <v>329</v>
      </c>
      <c r="C78" s="158"/>
      <c r="D78" s="178" t="s">
        <v>46</v>
      </c>
      <c r="E78" s="205">
        <f>SUM(E79:E85)</f>
        <v>15130.380000000001</v>
      </c>
      <c r="F78" s="85"/>
      <c r="G78" s="205">
        <f>SUM(G79:G85)</f>
        <v>7956.8600000000006</v>
      </c>
      <c r="H78" s="242">
        <f t="shared" si="10"/>
        <v>52.588632935854882</v>
      </c>
      <c r="I78" s="242"/>
      <c r="J78" s="38"/>
      <c r="K78" s="38"/>
      <c r="L78" s="38"/>
      <c r="M78" s="38"/>
      <c r="N78" s="38"/>
      <c r="O78" s="38"/>
      <c r="P78" s="38"/>
      <c r="Q78" s="38"/>
    </row>
    <row r="79" spans="1:17" s="39" customFormat="1" ht="28.8" x14ac:dyDescent="0.25">
      <c r="A79" s="24"/>
      <c r="B79" s="30" t="s">
        <v>83</v>
      </c>
      <c r="C79" s="43"/>
      <c r="D79" s="29" t="s">
        <v>84</v>
      </c>
      <c r="E79" s="221">
        <v>0</v>
      </c>
      <c r="F79" s="86"/>
      <c r="G79" s="221">
        <v>0</v>
      </c>
      <c r="H79" s="242"/>
      <c r="I79" s="242"/>
      <c r="J79" s="38"/>
      <c r="K79" s="38"/>
      <c r="L79" s="38"/>
      <c r="M79" s="38"/>
      <c r="N79" s="38"/>
      <c r="O79" s="38"/>
      <c r="P79" s="38"/>
      <c r="Q79" s="38"/>
    </row>
    <row r="80" spans="1:17" s="39" customFormat="1" x14ac:dyDescent="0.25">
      <c r="A80" s="24"/>
      <c r="B80" s="30">
        <v>3292</v>
      </c>
      <c r="C80" s="43"/>
      <c r="D80" s="29" t="s">
        <v>193</v>
      </c>
      <c r="E80" s="221">
        <v>1922.73</v>
      </c>
      <c r="F80" s="86"/>
      <c r="G80" s="221">
        <v>2092.2600000000002</v>
      </c>
      <c r="H80" s="242">
        <f t="shared" si="10"/>
        <v>108.81715061397077</v>
      </c>
      <c r="I80" s="242"/>
      <c r="J80" s="38"/>
      <c r="K80" s="38"/>
      <c r="L80" s="38"/>
      <c r="M80" s="38"/>
      <c r="N80" s="38"/>
      <c r="O80" s="38"/>
      <c r="P80" s="38"/>
      <c r="Q80" s="38"/>
    </row>
    <row r="81" spans="1:17" s="39" customFormat="1" ht="15.75" customHeight="1" x14ac:dyDescent="0.25">
      <c r="A81" s="24"/>
      <c r="B81" s="30" t="s">
        <v>85</v>
      </c>
      <c r="C81" s="43"/>
      <c r="D81" s="28" t="s">
        <v>86</v>
      </c>
      <c r="E81" s="228">
        <v>2641.38</v>
      </c>
      <c r="F81" s="86"/>
      <c r="G81" s="221">
        <v>88.04</v>
      </c>
      <c r="H81" s="242">
        <f>SUM(G81/E83*100)</f>
        <v>5.9894823492594789</v>
      </c>
      <c r="I81" s="242"/>
      <c r="J81" s="38"/>
      <c r="K81" s="38"/>
      <c r="L81" s="38"/>
      <c r="M81" s="38"/>
      <c r="N81" s="38"/>
      <c r="O81" s="38"/>
      <c r="P81" s="38"/>
      <c r="Q81" s="38"/>
    </row>
    <row r="82" spans="1:17" s="39" customFormat="1" ht="15.75" customHeight="1" x14ac:dyDescent="0.25">
      <c r="A82" s="24"/>
      <c r="B82" s="30">
        <v>3294</v>
      </c>
      <c r="C82" s="43"/>
      <c r="D82" s="28" t="s">
        <v>194</v>
      </c>
      <c r="E82" s="228">
        <v>106.18</v>
      </c>
      <c r="F82" s="86"/>
      <c r="G82" s="221">
        <v>148.09</v>
      </c>
      <c r="H82" s="242"/>
      <c r="I82" s="242"/>
      <c r="J82" s="38"/>
      <c r="K82" s="38"/>
      <c r="L82" s="38"/>
      <c r="M82" s="38"/>
      <c r="N82" s="38"/>
      <c r="O82" s="38"/>
      <c r="P82" s="38"/>
      <c r="Q82" s="38"/>
    </row>
    <row r="83" spans="1:17" s="42" customFormat="1" ht="15.75" customHeight="1" x14ac:dyDescent="0.25">
      <c r="A83" s="24"/>
      <c r="B83" s="36">
        <v>3295</v>
      </c>
      <c r="C83" s="43"/>
      <c r="D83" s="37" t="s">
        <v>87</v>
      </c>
      <c r="E83" s="221">
        <v>1469.91</v>
      </c>
      <c r="F83" s="86"/>
      <c r="G83" s="221">
        <v>2473.2800000000002</v>
      </c>
      <c r="H83" s="242">
        <f>SUM(G83/E85*100)</f>
        <v>35.438329529123344</v>
      </c>
      <c r="I83" s="242"/>
      <c r="J83" s="41"/>
      <c r="K83" s="41"/>
      <c r="L83" s="41"/>
      <c r="M83" s="41"/>
      <c r="N83" s="41"/>
      <c r="O83" s="41"/>
      <c r="P83" s="41"/>
      <c r="Q83" s="41"/>
    </row>
    <row r="84" spans="1:17" s="42" customFormat="1" ht="15.75" customHeight="1" x14ac:dyDescent="0.25">
      <c r="A84" s="24"/>
      <c r="B84" s="36">
        <v>3296</v>
      </c>
      <c r="C84" s="43"/>
      <c r="D84" s="37" t="s">
        <v>195</v>
      </c>
      <c r="E84" s="221">
        <v>2011.07</v>
      </c>
      <c r="F84" s="86"/>
      <c r="G84" s="221">
        <v>0</v>
      </c>
      <c r="H84" s="242"/>
      <c r="I84" s="242"/>
      <c r="J84" s="41"/>
      <c r="K84" s="41"/>
      <c r="L84" s="41"/>
      <c r="M84" s="41"/>
      <c r="N84" s="41"/>
      <c r="O84" s="41"/>
      <c r="P84" s="41"/>
      <c r="Q84" s="41"/>
    </row>
    <row r="85" spans="1:17" s="42" customFormat="1" ht="15.75" customHeight="1" x14ac:dyDescent="0.25">
      <c r="A85" s="24"/>
      <c r="B85" s="36" t="s">
        <v>88</v>
      </c>
      <c r="C85" s="43"/>
      <c r="D85" s="37" t="s">
        <v>46</v>
      </c>
      <c r="E85" s="221">
        <v>6979.11</v>
      </c>
      <c r="F85" s="86"/>
      <c r="G85" s="221">
        <v>3155.19</v>
      </c>
      <c r="H85" s="243">
        <f t="shared" ref="H85:H105" si="11">SUM(G85/E85*100)</f>
        <v>45.209059607886971</v>
      </c>
      <c r="I85" s="243"/>
      <c r="J85" s="41"/>
      <c r="K85" s="41"/>
      <c r="L85" s="41"/>
      <c r="M85" s="41"/>
      <c r="N85" s="41"/>
      <c r="O85" s="41"/>
      <c r="P85" s="41"/>
      <c r="Q85" s="41"/>
    </row>
    <row r="86" spans="1:17" s="39" customFormat="1" ht="15.75" customHeight="1" x14ac:dyDescent="0.25">
      <c r="A86" s="95"/>
      <c r="B86" s="110">
        <v>34</v>
      </c>
      <c r="C86" s="95"/>
      <c r="D86" s="111" t="s">
        <v>13</v>
      </c>
      <c r="E86" s="220">
        <f>E87</f>
        <v>2413.4899999999998</v>
      </c>
      <c r="F86" s="157">
        <v>980</v>
      </c>
      <c r="G86" s="220">
        <f>G87</f>
        <v>507.75</v>
      </c>
      <c r="H86" s="241">
        <f t="shared" si="11"/>
        <v>21.037998914435114</v>
      </c>
      <c r="I86" s="241">
        <f>SUM(G86/F86*100)</f>
        <v>51.811224489795919</v>
      </c>
      <c r="J86" s="38"/>
      <c r="K86" s="38"/>
      <c r="L86" s="38"/>
      <c r="M86" s="38"/>
      <c r="N86" s="38"/>
      <c r="O86" s="38"/>
      <c r="P86" s="38"/>
      <c r="Q86" s="38"/>
    </row>
    <row r="87" spans="1:17" s="49" customFormat="1" x14ac:dyDescent="0.25">
      <c r="A87" s="168"/>
      <c r="B87" s="165">
        <v>343</v>
      </c>
      <c r="C87" s="158"/>
      <c r="D87" s="178" t="s">
        <v>47</v>
      </c>
      <c r="E87" s="205">
        <f>E88+E89</f>
        <v>2413.4899999999998</v>
      </c>
      <c r="F87" s="85"/>
      <c r="G87" s="205">
        <f>G88+G89</f>
        <v>507.75</v>
      </c>
      <c r="H87" s="242">
        <f t="shared" si="11"/>
        <v>21.037998914435114</v>
      </c>
      <c r="I87" s="242"/>
      <c r="J87" s="48"/>
      <c r="K87" s="48"/>
      <c r="L87" s="48"/>
      <c r="M87" s="48"/>
      <c r="N87" s="48"/>
      <c r="O87" s="48"/>
      <c r="P87" s="48"/>
      <c r="Q87" s="48"/>
    </row>
    <row r="88" spans="1:17" s="49" customFormat="1" x14ac:dyDescent="0.25">
      <c r="A88" s="24"/>
      <c r="B88" s="30" t="s">
        <v>89</v>
      </c>
      <c r="C88" s="43"/>
      <c r="D88" s="28" t="s">
        <v>90</v>
      </c>
      <c r="E88" s="221">
        <v>571.97</v>
      </c>
      <c r="F88" s="86"/>
      <c r="G88" s="221">
        <v>507.38</v>
      </c>
      <c r="H88" s="243">
        <f t="shared" ref="H88" si="12">SUM(G88/E88*100)</f>
        <v>88.707449691417366</v>
      </c>
      <c r="I88" s="249"/>
      <c r="J88" s="48"/>
      <c r="K88" s="48"/>
      <c r="L88" s="48"/>
      <c r="M88" s="48"/>
      <c r="N88" s="48"/>
      <c r="O88" s="48"/>
      <c r="P88" s="48"/>
      <c r="Q88" s="48"/>
    </row>
    <row r="89" spans="1:17" s="42" customFormat="1" x14ac:dyDescent="0.25">
      <c r="A89" s="24"/>
      <c r="B89" s="30">
        <v>3433</v>
      </c>
      <c r="C89" s="43"/>
      <c r="D89" s="28" t="s">
        <v>196</v>
      </c>
      <c r="E89" s="221">
        <v>1841.52</v>
      </c>
      <c r="F89" s="86"/>
      <c r="G89" s="221">
        <v>0.37</v>
      </c>
      <c r="H89" s="243">
        <f t="shared" si="11"/>
        <v>2.0092097832225552E-2</v>
      </c>
      <c r="I89" s="249"/>
      <c r="J89" s="41"/>
      <c r="K89" s="41"/>
      <c r="L89" s="41"/>
      <c r="M89" s="41"/>
      <c r="N89" s="41"/>
      <c r="O89" s="41"/>
      <c r="P89" s="41"/>
      <c r="Q89" s="41"/>
    </row>
    <row r="90" spans="1:17" s="42" customFormat="1" x14ac:dyDescent="0.25">
      <c r="A90" s="95"/>
      <c r="B90" s="110" t="s">
        <v>174</v>
      </c>
      <c r="C90" s="95"/>
      <c r="D90" s="111" t="s">
        <v>175</v>
      </c>
      <c r="E90" s="220">
        <f>E91</f>
        <v>82.95</v>
      </c>
      <c r="F90" s="86">
        <v>63250</v>
      </c>
      <c r="G90" s="221">
        <f>G91</f>
        <v>1322.22</v>
      </c>
      <c r="H90" s="243">
        <f t="shared" si="11"/>
        <v>1593.996383363472</v>
      </c>
      <c r="I90" s="249"/>
      <c r="J90" s="41"/>
      <c r="K90" s="41"/>
      <c r="L90" s="41"/>
      <c r="M90" s="41"/>
      <c r="N90" s="41"/>
      <c r="O90" s="41"/>
      <c r="P90" s="41"/>
      <c r="Q90" s="41"/>
    </row>
    <row r="91" spans="1:17" s="42" customFormat="1" x14ac:dyDescent="0.25">
      <c r="A91" s="24"/>
      <c r="B91" s="30">
        <v>3722</v>
      </c>
      <c r="C91" s="43"/>
      <c r="D91" s="184" t="s">
        <v>197</v>
      </c>
      <c r="E91" s="221">
        <v>82.95</v>
      </c>
      <c r="F91" s="86"/>
      <c r="G91" s="221">
        <v>1322.22</v>
      </c>
      <c r="H91" s="243">
        <f t="shared" si="11"/>
        <v>1593.996383363472</v>
      </c>
      <c r="I91" s="249"/>
      <c r="J91" s="41"/>
      <c r="K91" s="41"/>
      <c r="L91" s="41"/>
      <c r="M91" s="41"/>
      <c r="N91" s="41"/>
      <c r="O91" s="41"/>
      <c r="P91" s="41"/>
      <c r="Q91" s="41"/>
    </row>
    <row r="92" spans="1:17" s="42" customFormat="1" x14ac:dyDescent="0.25">
      <c r="A92" s="95"/>
      <c r="B92" s="110" t="s">
        <v>198</v>
      </c>
      <c r="C92" s="95"/>
      <c r="D92" s="111" t="s">
        <v>199</v>
      </c>
      <c r="E92" s="220">
        <f>E93</f>
        <v>0</v>
      </c>
      <c r="F92" s="86">
        <v>63250</v>
      </c>
      <c r="G92" s="221">
        <f>G93</f>
        <v>1118.7</v>
      </c>
      <c r="H92" s="243"/>
      <c r="I92" s="249"/>
      <c r="J92" s="41"/>
      <c r="K92" s="41"/>
      <c r="L92" s="41"/>
      <c r="M92" s="41"/>
      <c r="N92" s="41"/>
      <c r="O92" s="41"/>
      <c r="P92" s="41"/>
      <c r="Q92" s="41"/>
    </row>
    <row r="93" spans="1:17" s="42" customFormat="1" x14ac:dyDescent="0.25">
      <c r="A93" s="24"/>
      <c r="B93" s="30">
        <v>381</v>
      </c>
      <c r="C93" s="43"/>
      <c r="D93" s="184" t="s">
        <v>187</v>
      </c>
      <c r="E93" s="221"/>
      <c r="F93" s="86"/>
      <c r="G93" s="221">
        <f>G94</f>
        <v>1118.7</v>
      </c>
      <c r="H93" s="243"/>
      <c r="I93" s="249"/>
      <c r="J93" s="41"/>
      <c r="K93" s="41"/>
      <c r="L93" s="41"/>
      <c r="M93" s="41"/>
      <c r="N93" s="41"/>
      <c r="O93" s="41"/>
      <c r="P93" s="41"/>
      <c r="Q93" s="41"/>
    </row>
    <row r="94" spans="1:17" s="42" customFormat="1" x14ac:dyDescent="0.25">
      <c r="A94" s="24"/>
      <c r="B94" s="30">
        <v>3812</v>
      </c>
      <c r="C94" s="43"/>
      <c r="D94" s="184" t="s">
        <v>200</v>
      </c>
      <c r="E94" s="221"/>
      <c r="F94" s="86"/>
      <c r="G94" s="221">
        <v>1118.7</v>
      </c>
      <c r="H94" s="243"/>
      <c r="I94" s="249"/>
      <c r="J94" s="41"/>
      <c r="K94" s="41"/>
      <c r="L94" s="41"/>
      <c r="M94" s="41"/>
      <c r="N94" s="41"/>
      <c r="O94" s="41"/>
      <c r="P94" s="41"/>
      <c r="Q94" s="41"/>
    </row>
    <row r="95" spans="1:17" s="39" customFormat="1" x14ac:dyDescent="0.25">
      <c r="A95" s="91">
        <v>4</v>
      </c>
      <c r="B95" s="326" t="s">
        <v>14</v>
      </c>
      <c r="C95" s="327"/>
      <c r="D95" s="328"/>
      <c r="E95" s="225">
        <f>E96</f>
        <v>529.89</v>
      </c>
      <c r="F95" s="92">
        <f t="shared" ref="F95:G95" si="13">F96</f>
        <v>6110</v>
      </c>
      <c r="G95" s="225">
        <f t="shared" si="13"/>
        <v>7040.6100000000006</v>
      </c>
      <c r="H95" s="240">
        <f t="shared" si="11"/>
        <v>1328.6927475513787</v>
      </c>
      <c r="I95" s="240">
        <f>SUM(G95/F95*100)</f>
        <v>115.23093289689035</v>
      </c>
      <c r="J95" s="38"/>
      <c r="K95" s="38"/>
      <c r="L95" s="38"/>
      <c r="M95" s="38"/>
      <c r="N95" s="38"/>
      <c r="O95" s="38"/>
      <c r="P95" s="38"/>
      <c r="Q95" s="38"/>
    </row>
    <row r="96" spans="1:17" s="39" customFormat="1" x14ac:dyDescent="0.25">
      <c r="A96" s="95"/>
      <c r="B96" s="110">
        <v>42</v>
      </c>
      <c r="C96" s="95"/>
      <c r="D96" s="111" t="s">
        <v>11</v>
      </c>
      <c r="E96" s="220">
        <f>E97+E103</f>
        <v>529.89</v>
      </c>
      <c r="F96" s="157">
        <v>6110</v>
      </c>
      <c r="G96" s="220">
        <f t="shared" ref="G96" si="14">G97+G103</f>
        <v>7040.6100000000006</v>
      </c>
      <c r="H96" s="241">
        <f t="shared" si="11"/>
        <v>1328.6927475513787</v>
      </c>
      <c r="I96" s="241">
        <f>SUM(G96/F96*100)</f>
        <v>115.23093289689035</v>
      </c>
      <c r="J96" s="38"/>
      <c r="K96" s="38"/>
      <c r="L96" s="38"/>
      <c r="M96" s="38"/>
      <c r="N96" s="38"/>
      <c r="O96" s="38"/>
      <c r="P96" s="38"/>
      <c r="Q96" s="38"/>
    </row>
    <row r="97" spans="1:17" s="51" customFormat="1" x14ac:dyDescent="0.25">
      <c r="A97" s="175"/>
      <c r="B97" s="174">
        <v>422</v>
      </c>
      <c r="C97" s="175"/>
      <c r="D97" s="168" t="s">
        <v>40</v>
      </c>
      <c r="E97" s="205">
        <f>SUM(E98:E101)</f>
        <v>0</v>
      </c>
      <c r="F97" s="85"/>
      <c r="G97" s="205">
        <f>SUM(G98:G102)</f>
        <v>6986.26</v>
      </c>
      <c r="H97" s="242"/>
      <c r="I97" s="242"/>
      <c r="J97" s="50"/>
      <c r="K97" s="50"/>
      <c r="L97" s="50"/>
      <c r="M97" s="50"/>
      <c r="N97" s="50"/>
      <c r="O97" s="50"/>
      <c r="P97" s="50"/>
      <c r="Q97" s="50"/>
    </row>
    <row r="98" spans="1:17" s="53" customFormat="1" x14ac:dyDescent="0.25">
      <c r="A98" s="24"/>
      <c r="B98" s="23" t="s">
        <v>94</v>
      </c>
      <c r="C98" s="24"/>
      <c r="D98" s="24" t="s">
        <v>95</v>
      </c>
      <c r="E98" s="221"/>
      <c r="F98" s="86"/>
      <c r="G98" s="221">
        <v>3738.91</v>
      </c>
      <c r="H98" s="244"/>
      <c r="I98" s="249"/>
      <c r="J98" s="52"/>
      <c r="K98" s="52"/>
      <c r="L98" s="52"/>
      <c r="M98" s="52"/>
      <c r="N98" s="52"/>
      <c r="O98" s="52"/>
      <c r="P98" s="52"/>
      <c r="Q98" s="52"/>
    </row>
    <row r="99" spans="1:17" s="39" customFormat="1" ht="18" customHeight="1" x14ac:dyDescent="0.25">
      <c r="A99" s="25"/>
      <c r="B99" s="31" t="s">
        <v>92</v>
      </c>
      <c r="C99" s="45"/>
      <c r="D99" s="28" t="s">
        <v>93</v>
      </c>
      <c r="E99" s="202">
        <v>0</v>
      </c>
      <c r="F99" s="82"/>
      <c r="G99" s="202">
        <v>0</v>
      </c>
      <c r="H99" s="244"/>
      <c r="I99" s="249"/>
      <c r="J99" s="38"/>
      <c r="K99" s="38"/>
      <c r="L99" s="38"/>
      <c r="M99" s="38"/>
      <c r="N99" s="38"/>
      <c r="O99" s="38"/>
      <c r="P99" s="38"/>
      <c r="Q99" s="38"/>
    </row>
    <row r="100" spans="1:17" s="39" customFormat="1" ht="18" customHeight="1" x14ac:dyDescent="0.25">
      <c r="A100" s="25"/>
      <c r="B100" s="31" t="s">
        <v>142</v>
      </c>
      <c r="C100" s="45"/>
      <c r="D100" s="28" t="s">
        <v>143</v>
      </c>
      <c r="E100" s="202">
        <v>0</v>
      </c>
      <c r="F100" s="82"/>
      <c r="G100" s="202">
        <v>0</v>
      </c>
      <c r="H100" s="244"/>
      <c r="I100" s="249"/>
      <c r="J100" s="38"/>
      <c r="K100" s="38"/>
      <c r="L100" s="38"/>
      <c r="M100" s="38"/>
      <c r="N100" s="38"/>
      <c r="O100" s="38"/>
      <c r="P100" s="38"/>
      <c r="Q100" s="38"/>
    </row>
    <row r="101" spans="1:17" s="39" customFormat="1" ht="18" customHeight="1" x14ac:dyDescent="0.25">
      <c r="A101" s="25"/>
      <c r="B101" s="31" t="s">
        <v>144</v>
      </c>
      <c r="C101" s="45"/>
      <c r="D101" s="28" t="s">
        <v>145</v>
      </c>
      <c r="E101" s="202">
        <v>0</v>
      </c>
      <c r="F101" s="82"/>
      <c r="G101" s="202">
        <v>376.28</v>
      </c>
      <c r="H101" s="244"/>
      <c r="I101" s="249"/>
      <c r="J101" s="38"/>
      <c r="K101" s="38"/>
      <c r="L101" s="38"/>
      <c r="M101" s="38"/>
      <c r="N101" s="38"/>
      <c r="O101" s="38"/>
      <c r="P101" s="38"/>
      <c r="Q101" s="38"/>
    </row>
    <row r="102" spans="1:17" s="39" customFormat="1" ht="18" customHeight="1" x14ac:dyDescent="0.25">
      <c r="A102" s="25"/>
      <c r="B102" s="31" t="s">
        <v>201</v>
      </c>
      <c r="C102" s="45"/>
      <c r="D102" s="28" t="s">
        <v>202</v>
      </c>
      <c r="E102" s="202"/>
      <c r="F102" s="82"/>
      <c r="G102" s="202">
        <v>2871.07</v>
      </c>
      <c r="H102" s="244"/>
      <c r="I102" s="249"/>
      <c r="J102" s="38"/>
      <c r="K102" s="38"/>
      <c r="L102" s="38"/>
      <c r="M102" s="38"/>
      <c r="N102" s="38"/>
      <c r="O102" s="38"/>
      <c r="P102" s="38"/>
      <c r="Q102" s="38"/>
    </row>
    <row r="103" spans="1:17" s="39" customFormat="1" ht="18" customHeight="1" x14ac:dyDescent="0.25">
      <c r="A103" s="175"/>
      <c r="B103" s="182" t="s">
        <v>146</v>
      </c>
      <c r="C103" s="180"/>
      <c r="D103" s="181" t="s">
        <v>147</v>
      </c>
      <c r="E103" s="226">
        <f>E104</f>
        <v>529.89</v>
      </c>
      <c r="F103" s="90"/>
      <c r="G103" s="226">
        <f>G104</f>
        <v>54.35</v>
      </c>
      <c r="H103" s="244">
        <f t="shared" si="11"/>
        <v>10.256845760440847</v>
      </c>
      <c r="I103" s="250"/>
      <c r="J103" s="38"/>
      <c r="K103" s="38"/>
      <c r="L103" s="38"/>
      <c r="M103" s="38"/>
      <c r="N103" s="38"/>
      <c r="O103" s="38"/>
      <c r="P103" s="38"/>
      <c r="Q103" s="38"/>
    </row>
    <row r="104" spans="1:17" s="39" customFormat="1" ht="18" customHeight="1" x14ac:dyDescent="0.25">
      <c r="A104" s="25"/>
      <c r="B104" s="31" t="s">
        <v>148</v>
      </c>
      <c r="C104" s="45"/>
      <c r="D104" s="28" t="s">
        <v>149</v>
      </c>
      <c r="E104" s="202">
        <v>529.89</v>
      </c>
      <c r="F104" s="82"/>
      <c r="G104" s="202">
        <v>54.35</v>
      </c>
      <c r="H104" s="244">
        <f t="shared" si="11"/>
        <v>10.256845760440847</v>
      </c>
      <c r="I104" s="249"/>
      <c r="J104" s="38"/>
      <c r="K104" s="38"/>
      <c r="L104" s="38"/>
      <c r="M104" s="38"/>
      <c r="N104" s="38"/>
      <c r="O104" s="38"/>
      <c r="P104" s="38"/>
      <c r="Q104" s="38"/>
    </row>
    <row r="105" spans="1:17" x14ac:dyDescent="0.25">
      <c r="A105" s="314" t="s">
        <v>163</v>
      </c>
      <c r="B105" s="314"/>
      <c r="C105" s="314"/>
      <c r="D105" s="314"/>
      <c r="E105" s="227">
        <f>E42+E95</f>
        <v>773401.34</v>
      </c>
      <c r="F105" s="109">
        <f>F42+F95</f>
        <v>1661990</v>
      </c>
      <c r="G105" s="227">
        <f>G42+G95</f>
        <v>918435.89</v>
      </c>
      <c r="H105" s="245">
        <f t="shared" si="11"/>
        <v>118.75281855601646</v>
      </c>
      <c r="I105" s="245">
        <f>SUM(G105/F105*100)</f>
        <v>55.261216373143043</v>
      </c>
    </row>
  </sheetData>
  <mergeCells count="12">
    <mergeCell ref="A1:I1"/>
    <mergeCell ref="A105:D105"/>
    <mergeCell ref="A4:D4"/>
    <mergeCell ref="A2:I2"/>
    <mergeCell ref="A39:I39"/>
    <mergeCell ref="A41:D41"/>
    <mergeCell ref="B5:D5"/>
    <mergeCell ref="B33:D33"/>
    <mergeCell ref="B42:D42"/>
    <mergeCell ref="B95:D95"/>
    <mergeCell ref="A37:D37"/>
    <mergeCell ref="B30:D30"/>
  </mergeCells>
  <phoneticPr fontId="25" type="noConversion"/>
  <pageMargins left="0.70866141732283472" right="0.70866141732283472" top="0.74803149606299213" bottom="0.74803149606299213" header="0.31496062992125984" footer="0.31496062992125984"/>
  <pageSetup paperSize="9" scale="90" fitToWidth="0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59"/>
  <sheetViews>
    <sheetView topLeftCell="A22" zoomScale="130" zoomScaleNormal="130" workbookViewId="0">
      <selection activeCell="H16" sqref="H16"/>
    </sheetView>
  </sheetViews>
  <sheetFormatPr defaultRowHeight="13.2" x14ac:dyDescent="0.25"/>
  <cols>
    <col min="1" max="1" width="9.109375" customWidth="1"/>
    <col min="2" max="2" width="10.88671875" customWidth="1"/>
    <col min="3" max="3" width="30.5546875" customWidth="1"/>
    <col min="4" max="4" width="13.44140625" customWidth="1"/>
    <col min="5" max="5" width="13.5546875" customWidth="1"/>
    <col min="6" max="6" width="13" customWidth="1"/>
    <col min="8" max="8" width="9.88671875" customWidth="1"/>
  </cols>
  <sheetData>
    <row r="1" spans="1:8" ht="15.6" x14ac:dyDescent="0.25">
      <c r="A1" s="332" t="s">
        <v>176</v>
      </c>
      <c r="B1" s="332"/>
      <c r="C1" s="332"/>
      <c r="D1" s="332"/>
      <c r="E1" s="332"/>
      <c r="F1" s="332"/>
      <c r="G1" s="332"/>
      <c r="H1" s="332"/>
    </row>
    <row r="2" spans="1:8" ht="15.75" customHeight="1" x14ac:dyDescent="0.25">
      <c r="A2" s="333" t="s">
        <v>159</v>
      </c>
      <c r="B2" s="334"/>
      <c r="C2" s="334"/>
      <c r="D2" s="334"/>
      <c r="E2" s="334"/>
      <c r="F2" s="334"/>
      <c r="G2" s="334"/>
      <c r="H2" s="334"/>
    </row>
    <row r="3" spans="1:8" ht="15.75" customHeight="1" x14ac:dyDescent="0.25">
      <c r="A3" s="112"/>
      <c r="B3" s="112"/>
      <c r="C3" s="112"/>
      <c r="D3" s="112"/>
      <c r="E3" s="112"/>
      <c r="F3" s="112"/>
      <c r="G3" s="112"/>
      <c r="H3" s="112"/>
    </row>
    <row r="4" spans="1:8" ht="43.2" x14ac:dyDescent="0.25">
      <c r="A4" s="113" t="s">
        <v>22</v>
      </c>
      <c r="B4" s="113" t="s">
        <v>25</v>
      </c>
      <c r="C4" s="114" t="s">
        <v>7</v>
      </c>
      <c r="D4" s="113" t="s">
        <v>58</v>
      </c>
      <c r="E4" s="113" t="s">
        <v>59</v>
      </c>
      <c r="F4" s="113" t="s">
        <v>60</v>
      </c>
      <c r="G4" s="113" t="s">
        <v>72</v>
      </c>
      <c r="H4" s="113" t="s">
        <v>72</v>
      </c>
    </row>
    <row r="5" spans="1:8" x14ac:dyDescent="0.25">
      <c r="A5" s="335">
        <v>1</v>
      </c>
      <c r="B5" s="336"/>
      <c r="C5" s="337"/>
      <c r="D5" s="115">
        <v>2</v>
      </c>
      <c r="E5" s="116">
        <v>3</v>
      </c>
      <c r="F5" s="116">
        <v>4</v>
      </c>
      <c r="G5" s="115" t="s">
        <v>97</v>
      </c>
      <c r="H5" s="117" t="s">
        <v>96</v>
      </c>
    </row>
    <row r="6" spans="1:8" ht="31.5" customHeight="1" x14ac:dyDescent="0.25">
      <c r="A6" s="338" t="s">
        <v>160</v>
      </c>
      <c r="B6" s="339"/>
      <c r="C6" s="340"/>
      <c r="D6" s="341"/>
      <c r="E6" s="342"/>
      <c r="F6" s="342"/>
      <c r="G6" s="342"/>
      <c r="H6" s="343"/>
    </row>
    <row r="7" spans="1:8" ht="15.75" customHeight="1" x14ac:dyDescent="0.25">
      <c r="A7" s="120">
        <v>1</v>
      </c>
      <c r="B7" s="120"/>
      <c r="C7" s="121" t="s">
        <v>152</v>
      </c>
      <c r="D7" s="186">
        <f>D8+D10</f>
        <v>50800.149999999994</v>
      </c>
      <c r="E7" s="186">
        <f>E8+E9+E10</f>
        <v>96250</v>
      </c>
      <c r="F7" s="186">
        <f>F8+F10</f>
        <v>59341.64</v>
      </c>
      <c r="G7" s="104">
        <f>F7/D7*100</f>
        <v>116.81390704555008</v>
      </c>
      <c r="H7" s="134">
        <f>F7/E7*100</f>
        <v>61.653651948051944</v>
      </c>
    </row>
    <row r="8" spans="1:8" ht="14.4" x14ac:dyDescent="0.25">
      <c r="A8" s="127"/>
      <c r="B8" s="127">
        <v>11</v>
      </c>
      <c r="C8" s="128" t="s">
        <v>23</v>
      </c>
      <c r="D8" s="260">
        <v>18743.689999999999</v>
      </c>
      <c r="E8" s="251">
        <v>40020</v>
      </c>
      <c r="F8" s="251">
        <v>10197.799999999999</v>
      </c>
      <c r="G8" s="104">
        <f t="shared" ref="G8:G59" si="0">F8/D8*100</f>
        <v>54.406576293141853</v>
      </c>
      <c r="H8" s="134">
        <f t="shared" ref="H8:H59" si="1">F8/E8*100</f>
        <v>25.481759120439779</v>
      </c>
    </row>
    <row r="9" spans="1:8" ht="14.4" x14ac:dyDescent="0.25">
      <c r="A9" s="127"/>
      <c r="B9" s="127">
        <v>92</v>
      </c>
      <c r="C9" s="128" t="s">
        <v>157</v>
      </c>
      <c r="D9" s="255">
        <v>4343.92</v>
      </c>
      <c r="E9" s="251">
        <v>0</v>
      </c>
      <c r="F9" s="251"/>
      <c r="G9" s="104"/>
      <c r="H9" s="134"/>
    </row>
    <row r="10" spans="1:8" ht="14.4" x14ac:dyDescent="0.25">
      <c r="A10" s="127"/>
      <c r="B10" s="127">
        <v>13</v>
      </c>
      <c r="C10" s="128" t="s">
        <v>206</v>
      </c>
      <c r="D10" s="260">
        <v>32056.46</v>
      </c>
      <c r="E10" s="251">
        <v>56230</v>
      </c>
      <c r="F10" s="251">
        <v>49143.839999999997</v>
      </c>
      <c r="G10" s="104">
        <f t="shared" si="0"/>
        <v>153.30401422989311</v>
      </c>
      <c r="H10" s="134">
        <f t="shared" si="1"/>
        <v>87.397901476080378</v>
      </c>
    </row>
    <row r="11" spans="1:8" ht="14.4" x14ac:dyDescent="0.25">
      <c r="A11" s="126">
        <v>2</v>
      </c>
      <c r="B11" s="122"/>
      <c r="C11" s="121" t="s">
        <v>155</v>
      </c>
      <c r="D11" s="252">
        <f>D12</f>
        <v>185.81</v>
      </c>
      <c r="E11" s="252">
        <f t="shared" ref="E11" si="2">E12+E13</f>
        <v>800</v>
      </c>
      <c r="F11" s="252">
        <f>F12</f>
        <v>642.34</v>
      </c>
      <c r="G11" s="104">
        <f t="shared" si="0"/>
        <v>345.69721758785857</v>
      </c>
      <c r="H11" s="134">
        <f t="shared" si="1"/>
        <v>80.292500000000004</v>
      </c>
    </row>
    <row r="12" spans="1:8" ht="15.75" customHeight="1" x14ac:dyDescent="0.25">
      <c r="A12" s="119"/>
      <c r="B12" s="129">
        <v>21</v>
      </c>
      <c r="C12" s="272" t="s">
        <v>34</v>
      </c>
      <c r="D12" s="259">
        <v>185.81</v>
      </c>
      <c r="E12" s="259">
        <v>800</v>
      </c>
      <c r="F12" s="259">
        <v>642.34</v>
      </c>
      <c r="G12" s="104">
        <f t="shared" si="0"/>
        <v>345.69721758785857</v>
      </c>
      <c r="H12" s="134">
        <f t="shared" si="1"/>
        <v>80.292500000000004</v>
      </c>
    </row>
    <row r="13" spans="1:8" ht="15.75" customHeight="1" x14ac:dyDescent="0.25">
      <c r="A13" s="119"/>
      <c r="B13" s="129">
        <v>92</v>
      </c>
      <c r="C13" s="128" t="s">
        <v>157</v>
      </c>
      <c r="D13" s="253">
        <v>79.63</v>
      </c>
      <c r="E13" s="253"/>
      <c r="F13" s="253">
        <v>257.51</v>
      </c>
      <c r="G13" s="104">
        <f t="shared" si="0"/>
        <v>323.38314705513</v>
      </c>
      <c r="H13" s="134"/>
    </row>
    <row r="14" spans="1:8" ht="15.75" customHeight="1" x14ac:dyDescent="0.25">
      <c r="A14" s="126">
        <v>3</v>
      </c>
      <c r="B14" s="122"/>
      <c r="C14" s="121" t="s">
        <v>154</v>
      </c>
      <c r="D14" s="252">
        <f>D15</f>
        <v>1252.27</v>
      </c>
      <c r="E14" s="252">
        <f t="shared" ref="E14" si="3">E15+E16</f>
        <v>4200</v>
      </c>
      <c r="F14" s="252">
        <f>F15</f>
        <v>4216.62</v>
      </c>
      <c r="G14" s="104">
        <f t="shared" si="0"/>
        <v>336.71811989427198</v>
      </c>
      <c r="H14" s="134">
        <f t="shared" si="1"/>
        <v>100.39571428571428</v>
      </c>
    </row>
    <row r="15" spans="1:8" ht="14.4" x14ac:dyDescent="0.25">
      <c r="A15" s="118"/>
      <c r="B15" s="127">
        <v>31</v>
      </c>
      <c r="C15" s="128" t="s">
        <v>32</v>
      </c>
      <c r="D15" s="260">
        <v>1252.27</v>
      </c>
      <c r="E15" s="254">
        <v>4200</v>
      </c>
      <c r="F15" s="254">
        <v>4216.62</v>
      </c>
      <c r="G15" s="104">
        <f t="shared" si="0"/>
        <v>336.71811989427198</v>
      </c>
      <c r="H15" s="134">
        <f t="shared" si="1"/>
        <v>100.39571428571428</v>
      </c>
    </row>
    <row r="16" spans="1:8" ht="14.4" x14ac:dyDescent="0.25">
      <c r="A16" s="118"/>
      <c r="B16" s="127">
        <v>92</v>
      </c>
      <c r="C16" s="128" t="s">
        <v>157</v>
      </c>
      <c r="D16" s="255">
        <v>393.48</v>
      </c>
      <c r="E16" s="254"/>
      <c r="F16" s="273">
        <v>2695.05</v>
      </c>
      <c r="G16" s="104">
        <f t="shared" si="0"/>
        <v>684.92680695333945</v>
      </c>
      <c r="H16" s="134">
        <v>0</v>
      </c>
    </row>
    <row r="17" spans="1:8" ht="13.5" customHeight="1" x14ac:dyDescent="0.25">
      <c r="A17" s="126">
        <v>4</v>
      </c>
      <c r="B17" s="122"/>
      <c r="C17" s="121" t="s">
        <v>153</v>
      </c>
      <c r="D17" s="252">
        <f>D18+D19</f>
        <v>39168.910000000003</v>
      </c>
      <c r="E17" s="252">
        <f t="shared" ref="E17" si="4">E18+E19</f>
        <v>61430</v>
      </c>
      <c r="F17" s="252">
        <f>F18</f>
        <v>31844.79</v>
      </c>
      <c r="G17" s="104">
        <f t="shared" si="0"/>
        <v>81.301190153108678</v>
      </c>
      <c r="H17" s="134">
        <f t="shared" si="1"/>
        <v>51.839150252319712</v>
      </c>
    </row>
    <row r="18" spans="1:8" ht="14.25" customHeight="1" x14ac:dyDescent="0.25">
      <c r="A18" s="119"/>
      <c r="B18" s="129">
        <v>43</v>
      </c>
      <c r="C18" s="128" t="s">
        <v>33</v>
      </c>
      <c r="D18" s="259">
        <v>39168.910000000003</v>
      </c>
      <c r="E18" s="259">
        <v>61430</v>
      </c>
      <c r="F18" s="259">
        <v>31844.79</v>
      </c>
      <c r="G18" s="104">
        <f t="shared" si="0"/>
        <v>81.301190153108678</v>
      </c>
      <c r="H18" s="134">
        <f t="shared" si="1"/>
        <v>51.839150252319712</v>
      </c>
    </row>
    <row r="19" spans="1:8" ht="14.25" customHeight="1" x14ac:dyDescent="0.25">
      <c r="A19" s="119"/>
      <c r="B19" s="129">
        <v>92</v>
      </c>
      <c r="C19" s="128" t="s">
        <v>157</v>
      </c>
      <c r="D19" s="253"/>
      <c r="E19" s="253">
        <v>0</v>
      </c>
      <c r="F19" s="253">
        <v>7951.46</v>
      </c>
      <c r="G19" s="104"/>
      <c r="H19" s="134"/>
    </row>
    <row r="20" spans="1:8" ht="13.5" customHeight="1" x14ac:dyDescent="0.25">
      <c r="A20" s="126">
        <v>5</v>
      </c>
      <c r="B20" s="123"/>
      <c r="C20" s="124" t="s">
        <v>156</v>
      </c>
      <c r="D20" s="186">
        <f>D21+D23+D25</f>
        <v>689079.15</v>
      </c>
      <c r="E20" s="186">
        <f>E21+E22+E23+E24+E25+E26</f>
        <v>1498910</v>
      </c>
      <c r="F20" s="186">
        <f>F21+F23</f>
        <v>831242.37</v>
      </c>
      <c r="G20" s="104">
        <f t="shared" si="0"/>
        <v>120.63089849692884</v>
      </c>
      <c r="H20" s="134">
        <f t="shared" si="1"/>
        <v>55.456456358287021</v>
      </c>
    </row>
    <row r="21" spans="1:8" ht="14.25" customHeight="1" x14ac:dyDescent="0.25">
      <c r="A21" s="119"/>
      <c r="B21" s="130" t="s">
        <v>207</v>
      </c>
      <c r="C21" s="131" t="s">
        <v>208</v>
      </c>
      <c r="D21" s="260">
        <v>681689.58</v>
      </c>
      <c r="E21" s="260">
        <v>1447890</v>
      </c>
      <c r="F21" s="260">
        <v>827734.69</v>
      </c>
      <c r="G21" s="104">
        <f t="shared" si="0"/>
        <v>121.42399037403506</v>
      </c>
      <c r="H21" s="134">
        <f t="shared" si="1"/>
        <v>57.16834082699652</v>
      </c>
    </row>
    <row r="22" spans="1:8" ht="14.25" customHeight="1" x14ac:dyDescent="0.25">
      <c r="A22" s="119"/>
      <c r="B22" s="130" t="s">
        <v>120</v>
      </c>
      <c r="C22" s="131" t="s">
        <v>157</v>
      </c>
      <c r="D22" s="255"/>
      <c r="E22" s="255"/>
      <c r="F22" s="271">
        <v>858.3</v>
      </c>
      <c r="G22" s="104">
        <v>0</v>
      </c>
      <c r="H22" s="134">
        <v>0</v>
      </c>
    </row>
    <row r="23" spans="1:8" ht="14.25" customHeight="1" x14ac:dyDescent="0.25">
      <c r="A23" s="119"/>
      <c r="B23" s="130" t="s">
        <v>209</v>
      </c>
      <c r="C23" s="131" t="s">
        <v>210</v>
      </c>
      <c r="D23" s="260">
        <v>2602.0300000000002</v>
      </c>
      <c r="E23" s="260">
        <v>35840</v>
      </c>
      <c r="F23" s="260">
        <v>3507.68</v>
      </c>
      <c r="G23" s="104">
        <f t="shared" si="0"/>
        <v>134.8055172307775</v>
      </c>
      <c r="H23" s="134">
        <f t="shared" si="1"/>
        <v>9.7870535714285705</v>
      </c>
    </row>
    <row r="24" spans="1:8" ht="14.25" customHeight="1" x14ac:dyDescent="0.25">
      <c r="A24" s="119"/>
      <c r="B24" s="130" t="s">
        <v>211</v>
      </c>
      <c r="C24" s="131" t="s">
        <v>157</v>
      </c>
      <c r="D24" s="255"/>
      <c r="E24" s="255"/>
      <c r="F24" s="260"/>
      <c r="G24" s="104">
        <v>0</v>
      </c>
      <c r="H24" s="134">
        <v>0</v>
      </c>
    </row>
    <row r="25" spans="1:8" ht="14.25" customHeight="1" x14ac:dyDescent="0.25">
      <c r="A25" s="119"/>
      <c r="B25" s="130" t="s">
        <v>212</v>
      </c>
      <c r="C25" s="131" t="s">
        <v>213</v>
      </c>
      <c r="D25" s="260">
        <v>4787.54</v>
      </c>
      <c r="E25" s="260">
        <v>5500</v>
      </c>
      <c r="F25" s="260">
        <v>0</v>
      </c>
      <c r="G25" s="104">
        <f t="shared" si="0"/>
        <v>0</v>
      </c>
      <c r="H25" s="134">
        <f t="shared" si="1"/>
        <v>0</v>
      </c>
    </row>
    <row r="26" spans="1:8" ht="14.25" customHeight="1" x14ac:dyDescent="0.25">
      <c r="A26" s="119"/>
      <c r="B26" s="130" t="s">
        <v>120</v>
      </c>
      <c r="C26" s="131" t="s">
        <v>157</v>
      </c>
      <c r="D26" s="255">
        <v>4924.91</v>
      </c>
      <c r="E26" s="260">
        <v>9680</v>
      </c>
      <c r="F26" s="260"/>
      <c r="G26" s="104">
        <f t="shared" si="0"/>
        <v>0</v>
      </c>
      <c r="H26" s="134">
        <f t="shared" si="1"/>
        <v>0</v>
      </c>
    </row>
    <row r="27" spans="1:8" ht="14.25" customHeight="1" x14ac:dyDescent="0.25">
      <c r="A27" s="119"/>
      <c r="B27" s="130" t="s">
        <v>214</v>
      </c>
      <c r="C27" s="131" t="s">
        <v>215</v>
      </c>
      <c r="D27" s="255"/>
      <c r="E27" s="255"/>
      <c r="F27" s="260"/>
      <c r="G27" s="104">
        <v>0</v>
      </c>
      <c r="H27" s="134">
        <v>0</v>
      </c>
    </row>
    <row r="28" spans="1:8" ht="14.25" customHeight="1" x14ac:dyDescent="0.25">
      <c r="A28" s="119"/>
      <c r="B28" s="132">
        <v>92</v>
      </c>
      <c r="C28" s="133" t="s">
        <v>157</v>
      </c>
      <c r="D28" s="255"/>
      <c r="E28" s="255"/>
      <c r="F28" s="255"/>
      <c r="G28" s="104"/>
      <c r="H28" s="134"/>
    </row>
    <row r="29" spans="1:8" ht="31.8" customHeight="1" x14ac:dyDescent="0.25">
      <c r="A29" s="126">
        <v>7</v>
      </c>
      <c r="B29" s="123"/>
      <c r="C29" s="124" t="s">
        <v>203</v>
      </c>
      <c r="D29" s="186">
        <f>D30</f>
        <v>355.87</v>
      </c>
      <c r="E29" s="186">
        <f>E30</f>
        <v>400</v>
      </c>
      <c r="F29" s="186">
        <f>F30</f>
        <v>57.24</v>
      </c>
      <c r="G29" s="104">
        <f t="shared" ref="G29:G31" si="5">F29/D29*100</f>
        <v>16.084525247983812</v>
      </c>
      <c r="H29" s="134">
        <f t="shared" ref="H29:H30" si="6">F29/E29*100</f>
        <v>14.31</v>
      </c>
    </row>
    <row r="30" spans="1:8" ht="24.6" customHeight="1" x14ac:dyDescent="0.25">
      <c r="A30" s="119"/>
      <c r="B30" s="130" t="s">
        <v>205</v>
      </c>
      <c r="C30" s="131" t="s">
        <v>204</v>
      </c>
      <c r="D30" s="260">
        <v>355.87</v>
      </c>
      <c r="E30" s="260">
        <v>400</v>
      </c>
      <c r="F30" s="260">
        <v>57.24</v>
      </c>
      <c r="G30" s="104">
        <f t="shared" si="5"/>
        <v>16.084525247983812</v>
      </c>
      <c r="H30" s="134">
        <f t="shared" si="6"/>
        <v>14.31</v>
      </c>
    </row>
    <row r="31" spans="1:8" ht="14.4" x14ac:dyDescent="0.25">
      <c r="A31" s="125"/>
      <c r="B31" s="132">
        <v>92</v>
      </c>
      <c r="C31" s="133" t="s">
        <v>157</v>
      </c>
      <c r="D31" s="269">
        <v>355.87</v>
      </c>
      <c r="E31" s="256"/>
      <c r="F31" s="269">
        <v>57.24</v>
      </c>
      <c r="G31" s="104">
        <f t="shared" si="5"/>
        <v>16.084525247983812</v>
      </c>
      <c r="H31" s="134">
        <v>0</v>
      </c>
    </row>
    <row r="32" spans="1:8" ht="14.4" x14ac:dyDescent="0.25">
      <c r="A32" s="136"/>
      <c r="B32" s="136"/>
      <c r="C32" s="136" t="s">
        <v>158</v>
      </c>
      <c r="D32" s="257">
        <f>D7+D11+D14+D17+D20+D29</f>
        <v>780842.16</v>
      </c>
      <c r="E32" s="257">
        <f>E7+E11+E14+E17+E20+E29</f>
        <v>1661990</v>
      </c>
      <c r="F32" s="257">
        <f>F7+F11+F14+F17+F20+F30</f>
        <v>927345</v>
      </c>
      <c r="G32" s="137">
        <f t="shared" si="0"/>
        <v>118.762158026918</v>
      </c>
      <c r="H32" s="135">
        <f t="shared" si="1"/>
        <v>55.797267131571196</v>
      </c>
    </row>
    <row r="33" spans="1:8" ht="31.5" customHeight="1" x14ac:dyDescent="0.25">
      <c r="A33" s="338" t="s">
        <v>161</v>
      </c>
      <c r="B33" s="339"/>
      <c r="C33" s="340"/>
      <c r="D33" s="341"/>
      <c r="E33" s="342"/>
      <c r="F33" s="342"/>
      <c r="G33" s="342"/>
      <c r="H33" s="343"/>
    </row>
    <row r="34" spans="1:8" ht="14.4" x14ac:dyDescent="0.25">
      <c r="A34" s="120">
        <v>1</v>
      </c>
      <c r="B34" s="120"/>
      <c r="C34" s="121" t="s">
        <v>152</v>
      </c>
      <c r="D34" s="186">
        <f>D35+D36</f>
        <v>46456.229999999996</v>
      </c>
      <c r="E34" s="186">
        <f>E35+E36</f>
        <v>96250</v>
      </c>
      <c r="F34" s="186">
        <f>F35+F36</f>
        <v>60015.299999999996</v>
      </c>
      <c r="G34" s="104">
        <f t="shared" si="0"/>
        <v>129.18676354064891</v>
      </c>
      <c r="H34" s="134">
        <f t="shared" si="1"/>
        <v>62.353558441558434</v>
      </c>
    </row>
    <row r="35" spans="1:8" ht="14.4" x14ac:dyDescent="0.25">
      <c r="A35" s="127"/>
      <c r="B35" s="127">
        <v>11</v>
      </c>
      <c r="C35" s="128" t="s">
        <v>23</v>
      </c>
      <c r="D35" s="260">
        <v>18743.7</v>
      </c>
      <c r="E35" s="251">
        <v>40020</v>
      </c>
      <c r="F35" s="251">
        <v>17841.669999999998</v>
      </c>
      <c r="G35" s="104">
        <f t="shared" si="0"/>
        <v>95.187556352267677</v>
      </c>
      <c r="H35" s="134">
        <f t="shared" si="1"/>
        <v>44.58188405797101</v>
      </c>
    </row>
    <row r="36" spans="1:8" ht="14.4" x14ac:dyDescent="0.25">
      <c r="A36" s="127"/>
      <c r="B36" s="127">
        <v>13</v>
      </c>
      <c r="C36" s="128" t="s">
        <v>219</v>
      </c>
      <c r="D36" s="260">
        <v>27712.53</v>
      </c>
      <c r="E36" s="251">
        <v>56230</v>
      </c>
      <c r="F36" s="251">
        <v>42173.63</v>
      </c>
      <c r="G36" s="104"/>
      <c r="H36" s="134"/>
    </row>
    <row r="37" spans="1:8" ht="14.4" x14ac:dyDescent="0.25">
      <c r="A37" s="127"/>
      <c r="B37" s="127">
        <v>92</v>
      </c>
      <c r="C37" s="128" t="s">
        <v>216</v>
      </c>
      <c r="D37" s="255"/>
      <c r="E37" s="251"/>
      <c r="F37" s="270">
        <v>673.66</v>
      </c>
      <c r="G37" s="104"/>
      <c r="H37" s="134"/>
    </row>
    <row r="38" spans="1:8" ht="14.4" x14ac:dyDescent="0.25">
      <c r="A38" s="126">
        <v>2</v>
      </c>
      <c r="B38" s="122"/>
      <c r="C38" s="121" t="s">
        <v>155</v>
      </c>
      <c r="D38" s="252">
        <f>D39</f>
        <v>106.18</v>
      </c>
      <c r="E38" s="252">
        <f>E39</f>
        <v>800</v>
      </c>
      <c r="F38" s="252">
        <f>F39</f>
        <v>384.83</v>
      </c>
      <c r="G38" s="104">
        <f t="shared" si="0"/>
        <v>362.43171972122809</v>
      </c>
      <c r="H38" s="134">
        <f t="shared" si="1"/>
        <v>48.103749999999998</v>
      </c>
    </row>
    <row r="39" spans="1:8" ht="14.4" x14ac:dyDescent="0.25">
      <c r="A39" s="119"/>
      <c r="B39" s="129">
        <v>21</v>
      </c>
      <c r="C39" s="128" t="s">
        <v>34</v>
      </c>
      <c r="D39" s="259">
        <v>106.18</v>
      </c>
      <c r="E39" s="259">
        <v>800</v>
      </c>
      <c r="F39" s="259">
        <v>384.83</v>
      </c>
      <c r="G39" s="104">
        <f t="shared" si="0"/>
        <v>362.43171972122809</v>
      </c>
      <c r="H39" s="134">
        <f t="shared" si="1"/>
        <v>48.103749999999998</v>
      </c>
    </row>
    <row r="40" spans="1:8" ht="14.4" x14ac:dyDescent="0.25">
      <c r="A40" s="119"/>
      <c r="B40" s="129">
        <v>92</v>
      </c>
      <c r="C40" s="128" t="s">
        <v>216</v>
      </c>
      <c r="D40" s="253"/>
      <c r="E40" s="259"/>
      <c r="F40" s="259"/>
      <c r="G40" s="104"/>
      <c r="H40" s="134"/>
    </row>
    <row r="41" spans="1:8" ht="14.4" x14ac:dyDescent="0.25">
      <c r="A41" s="126">
        <v>3</v>
      </c>
      <c r="B41" s="122"/>
      <c r="C41" s="121" t="s">
        <v>154</v>
      </c>
      <c r="D41" s="252">
        <f>D42</f>
        <v>858.8</v>
      </c>
      <c r="E41" s="252">
        <f>E42</f>
        <v>4200</v>
      </c>
      <c r="F41" s="252">
        <f>F42</f>
        <v>1521.57</v>
      </c>
      <c r="G41" s="104">
        <f t="shared" si="0"/>
        <v>177.17396367023755</v>
      </c>
      <c r="H41" s="134">
        <f t="shared" si="1"/>
        <v>36.22785714285714</v>
      </c>
    </row>
    <row r="42" spans="1:8" ht="14.4" x14ac:dyDescent="0.25">
      <c r="A42" s="118"/>
      <c r="B42" s="127">
        <v>31</v>
      </c>
      <c r="C42" s="128" t="s">
        <v>32</v>
      </c>
      <c r="D42" s="260">
        <v>858.8</v>
      </c>
      <c r="E42" s="254">
        <v>4200</v>
      </c>
      <c r="F42" s="254">
        <v>1521.57</v>
      </c>
      <c r="G42" s="104">
        <f t="shared" si="0"/>
        <v>177.17396367023755</v>
      </c>
      <c r="H42" s="134">
        <f t="shared" si="1"/>
        <v>36.22785714285714</v>
      </c>
    </row>
    <row r="43" spans="1:8" ht="14.4" x14ac:dyDescent="0.25">
      <c r="A43" s="118"/>
      <c r="B43" s="127">
        <v>92</v>
      </c>
      <c r="C43" s="128" t="s">
        <v>216</v>
      </c>
      <c r="D43" s="255"/>
      <c r="E43" s="254"/>
      <c r="F43" s="254"/>
      <c r="G43" s="104"/>
      <c r="H43" s="134"/>
    </row>
    <row r="44" spans="1:8" ht="14.4" x14ac:dyDescent="0.25">
      <c r="A44" s="126">
        <v>4</v>
      </c>
      <c r="B44" s="122"/>
      <c r="C44" s="121" t="s">
        <v>153</v>
      </c>
      <c r="D44" s="252">
        <f>D45</f>
        <v>41825.86</v>
      </c>
      <c r="E44" s="252">
        <f>E45</f>
        <v>61430</v>
      </c>
      <c r="F44" s="252">
        <f>F45</f>
        <v>23893.33</v>
      </c>
      <c r="G44" s="104">
        <f t="shared" si="0"/>
        <v>57.125735131327851</v>
      </c>
      <c r="H44" s="134">
        <f t="shared" si="1"/>
        <v>38.895214064789194</v>
      </c>
    </row>
    <row r="45" spans="1:8" ht="14.4" x14ac:dyDescent="0.25">
      <c r="A45" s="119"/>
      <c r="B45" s="129">
        <v>43</v>
      </c>
      <c r="C45" s="128" t="s">
        <v>33</v>
      </c>
      <c r="D45" s="259">
        <v>41825.86</v>
      </c>
      <c r="E45" s="259">
        <v>61430</v>
      </c>
      <c r="F45" s="259">
        <v>23893.33</v>
      </c>
      <c r="G45" s="104">
        <f t="shared" si="0"/>
        <v>57.125735131327851</v>
      </c>
      <c r="H45" s="134">
        <f t="shared" si="1"/>
        <v>38.895214064789194</v>
      </c>
    </row>
    <row r="46" spans="1:8" ht="14.4" x14ac:dyDescent="0.25">
      <c r="A46" s="119"/>
      <c r="B46" s="129">
        <v>92</v>
      </c>
      <c r="C46" s="128" t="s">
        <v>216</v>
      </c>
      <c r="D46" s="253">
        <v>2656.95</v>
      </c>
      <c r="E46" s="259"/>
      <c r="F46" s="259"/>
      <c r="G46" s="104"/>
      <c r="H46" s="134"/>
    </row>
    <row r="47" spans="1:8" ht="14.4" x14ac:dyDescent="0.25">
      <c r="A47" s="126">
        <v>5</v>
      </c>
      <c r="B47" s="123"/>
      <c r="C47" s="124" t="s">
        <v>156</v>
      </c>
      <c r="D47" s="186">
        <f>D48+D51+D52</f>
        <v>684154.2699999999</v>
      </c>
      <c r="E47" s="186">
        <f>E48+E50+E52</f>
        <v>1498910</v>
      </c>
      <c r="F47" s="186">
        <f>F48+F50+F52</f>
        <v>832620.8600000001</v>
      </c>
      <c r="G47" s="104">
        <f t="shared" si="0"/>
        <v>121.7007474059908</v>
      </c>
      <c r="H47" s="134">
        <f t="shared" si="1"/>
        <v>55.548422520364802</v>
      </c>
    </row>
    <row r="48" spans="1:8" ht="14.4" x14ac:dyDescent="0.25">
      <c r="A48" s="119"/>
      <c r="B48" s="130" t="s">
        <v>207</v>
      </c>
      <c r="C48" s="131" t="s">
        <v>208</v>
      </c>
      <c r="D48" s="260">
        <v>670733.34</v>
      </c>
      <c r="E48" s="260">
        <v>1447890</v>
      </c>
      <c r="F48" s="260">
        <v>826876.39</v>
      </c>
      <c r="G48" s="104">
        <f t="shared" si="0"/>
        <v>123.27945260630702</v>
      </c>
      <c r="H48" s="134">
        <f t="shared" si="1"/>
        <v>57.109061461851383</v>
      </c>
    </row>
    <row r="49" spans="1:8" ht="14.4" x14ac:dyDescent="0.25">
      <c r="A49" s="119"/>
      <c r="B49" s="130" t="s">
        <v>120</v>
      </c>
      <c r="C49" s="131" t="s">
        <v>216</v>
      </c>
      <c r="D49" s="255"/>
      <c r="E49" s="260"/>
      <c r="F49" s="260"/>
      <c r="G49" s="104"/>
      <c r="H49" s="134"/>
    </row>
    <row r="50" spans="1:8" ht="14.4" x14ac:dyDescent="0.25">
      <c r="A50" s="119"/>
      <c r="B50" s="130" t="s">
        <v>217</v>
      </c>
      <c r="C50" s="131" t="s">
        <v>210</v>
      </c>
      <c r="D50" s="255"/>
      <c r="E50" s="260">
        <v>35840</v>
      </c>
      <c r="F50" s="260">
        <v>5066.92</v>
      </c>
      <c r="G50" s="104"/>
      <c r="H50" s="134"/>
    </row>
    <row r="51" spans="1:8" ht="14.4" x14ac:dyDescent="0.25">
      <c r="A51" s="119"/>
      <c r="B51" s="130" t="s">
        <v>120</v>
      </c>
      <c r="C51" s="131" t="s">
        <v>216</v>
      </c>
      <c r="D51" s="260">
        <v>3087.48</v>
      </c>
      <c r="E51" s="260"/>
      <c r="F51" s="271">
        <v>1559.24</v>
      </c>
      <c r="G51" s="104"/>
      <c r="H51" s="134"/>
    </row>
    <row r="52" spans="1:8" ht="14.4" x14ac:dyDescent="0.25">
      <c r="A52" s="119"/>
      <c r="B52" s="130" t="s">
        <v>212</v>
      </c>
      <c r="C52" s="131" t="s">
        <v>213</v>
      </c>
      <c r="D52" s="260">
        <v>10333.450000000001</v>
      </c>
      <c r="E52" s="260">
        <v>15180</v>
      </c>
      <c r="F52" s="260">
        <v>677.55</v>
      </c>
      <c r="G52" s="104"/>
      <c r="H52" s="134"/>
    </row>
    <row r="53" spans="1:8" ht="14.4" x14ac:dyDescent="0.25">
      <c r="A53" s="119"/>
      <c r="B53" s="130" t="s">
        <v>120</v>
      </c>
      <c r="C53" s="131" t="s">
        <v>216</v>
      </c>
      <c r="D53" s="255"/>
      <c r="E53" s="260"/>
      <c r="F53" s="271">
        <v>677.55</v>
      </c>
      <c r="G53" s="104"/>
      <c r="H53" s="134"/>
    </row>
    <row r="54" spans="1:8" ht="14.4" x14ac:dyDescent="0.25">
      <c r="A54" s="119"/>
      <c r="B54" s="130" t="s">
        <v>214</v>
      </c>
      <c r="C54" s="131" t="s">
        <v>215</v>
      </c>
      <c r="D54" s="255"/>
      <c r="E54" s="260"/>
      <c r="F54" s="260"/>
      <c r="G54" s="104"/>
      <c r="H54" s="134"/>
    </row>
    <row r="55" spans="1:8" ht="14.4" x14ac:dyDescent="0.25">
      <c r="A55" s="119"/>
      <c r="B55" s="130" t="s">
        <v>120</v>
      </c>
      <c r="C55" s="131" t="s">
        <v>216</v>
      </c>
      <c r="D55" s="255"/>
      <c r="E55" s="260"/>
      <c r="F55" s="260"/>
      <c r="G55" s="104"/>
      <c r="H55" s="134"/>
    </row>
    <row r="56" spans="1:8" ht="28.8" x14ac:dyDescent="0.25">
      <c r="A56" s="126">
        <v>7</v>
      </c>
      <c r="B56" s="123"/>
      <c r="C56" s="124" t="s">
        <v>203</v>
      </c>
      <c r="D56" s="186">
        <f>D57+D62</f>
        <v>0</v>
      </c>
      <c r="E56" s="186">
        <f t="shared" ref="E56:F56" si="7">E57+E62</f>
        <v>400</v>
      </c>
      <c r="F56" s="186">
        <f t="shared" si="7"/>
        <v>0</v>
      </c>
      <c r="G56" s="104"/>
      <c r="H56" s="134"/>
    </row>
    <row r="57" spans="1:8" ht="14.4" x14ac:dyDescent="0.25">
      <c r="A57" s="119"/>
      <c r="B57" s="130" t="s">
        <v>205</v>
      </c>
      <c r="C57" s="131" t="s">
        <v>218</v>
      </c>
      <c r="D57" s="255"/>
      <c r="E57" s="260">
        <v>400</v>
      </c>
      <c r="F57" s="255"/>
      <c r="G57" s="104"/>
      <c r="H57" s="134"/>
    </row>
    <row r="58" spans="1:8" ht="14.4" x14ac:dyDescent="0.25">
      <c r="A58" s="119"/>
      <c r="B58" s="130" t="s">
        <v>120</v>
      </c>
      <c r="C58" s="131" t="s">
        <v>216</v>
      </c>
      <c r="D58" s="255"/>
      <c r="E58" s="260"/>
      <c r="F58" s="255"/>
      <c r="G58" s="104"/>
      <c r="H58" s="134"/>
    </row>
    <row r="59" spans="1:8" ht="14.4" x14ac:dyDescent="0.25">
      <c r="A59" s="136"/>
      <c r="B59" s="136"/>
      <c r="C59" s="136" t="s">
        <v>162</v>
      </c>
      <c r="D59" s="258">
        <f>D34+D38+D41+D44+D47</f>
        <v>773401.33999999985</v>
      </c>
      <c r="E59" s="258">
        <f>E34+E38+E41+E44+E47+E56</f>
        <v>1661990</v>
      </c>
      <c r="F59" s="258">
        <f>F34+F38+F41+F44+F47</f>
        <v>918435.89000000013</v>
      </c>
      <c r="G59" s="137">
        <f t="shared" si="0"/>
        <v>118.75281855601652</v>
      </c>
      <c r="H59" s="135">
        <f t="shared" si="1"/>
        <v>55.26121637314305</v>
      </c>
    </row>
  </sheetData>
  <mergeCells count="7">
    <mergeCell ref="A1:H1"/>
    <mergeCell ref="A2:H2"/>
    <mergeCell ref="A5:C5"/>
    <mergeCell ref="A33:C33"/>
    <mergeCell ref="A6:C6"/>
    <mergeCell ref="D6:H6"/>
    <mergeCell ref="D33:H33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4"/>
  <sheetViews>
    <sheetView tabSelected="1" topLeftCell="A8" workbookViewId="0">
      <selection activeCell="C20" sqref="C20"/>
    </sheetView>
  </sheetViews>
  <sheetFormatPr defaultColWidth="9.109375" defaultRowHeight="15.6" x14ac:dyDescent="0.3"/>
  <cols>
    <col min="1" max="1" width="36.44140625" style="21" customWidth="1"/>
    <col min="2" max="2" width="17.5546875" style="21" customWidth="1"/>
    <col min="3" max="3" width="14.44140625" style="21" customWidth="1"/>
    <col min="4" max="6" width="16.33203125" style="21" customWidth="1"/>
    <col min="7" max="16384" width="9.109375" style="21"/>
  </cols>
  <sheetData>
    <row r="1" spans="1:6" x14ac:dyDescent="0.3">
      <c r="A1" s="344"/>
      <c r="B1" s="344"/>
      <c r="C1" s="344"/>
      <c r="D1" s="344"/>
      <c r="E1" s="344"/>
      <c r="F1" s="344"/>
    </row>
    <row r="2" spans="1:6" ht="15.75" customHeight="1" x14ac:dyDescent="0.3">
      <c r="A2" s="344" t="s">
        <v>176</v>
      </c>
      <c r="B2" s="344"/>
      <c r="C2" s="344"/>
      <c r="D2" s="344"/>
      <c r="E2" s="344"/>
      <c r="F2" s="344"/>
    </row>
    <row r="3" spans="1:6" x14ac:dyDescent="0.3">
      <c r="A3" s="344" t="s">
        <v>19</v>
      </c>
      <c r="B3" s="344"/>
      <c r="C3" s="344"/>
      <c r="D3" s="344"/>
      <c r="E3" s="345"/>
      <c r="F3" s="345"/>
    </row>
    <row r="4" spans="1:6" x14ac:dyDescent="0.3">
      <c r="A4" s="6"/>
      <c r="B4" s="6"/>
      <c r="C4" s="6"/>
      <c r="D4" s="6"/>
      <c r="E4" s="7"/>
      <c r="F4" s="7"/>
    </row>
    <row r="5" spans="1:6" x14ac:dyDescent="0.3">
      <c r="A5" s="344" t="s">
        <v>27</v>
      </c>
      <c r="B5" s="344"/>
      <c r="C5" s="344"/>
      <c r="D5" s="346"/>
      <c r="E5" s="346"/>
      <c r="F5" s="346"/>
    </row>
    <row r="6" spans="1:6" x14ac:dyDescent="0.3">
      <c r="A6" s="6"/>
      <c r="B6" s="6"/>
      <c r="C6" s="6"/>
      <c r="D6" s="6"/>
      <c r="E6" s="7"/>
      <c r="F6" s="7"/>
    </row>
    <row r="7" spans="1:6" x14ac:dyDescent="0.3">
      <c r="A7" s="344" t="s">
        <v>28</v>
      </c>
      <c r="B7" s="344"/>
      <c r="C7" s="344"/>
      <c r="D7" s="345"/>
      <c r="E7" s="345"/>
      <c r="F7" s="345"/>
    </row>
    <row r="8" spans="1:6" x14ac:dyDescent="0.3">
      <c r="A8" s="6"/>
      <c r="B8" s="6"/>
      <c r="C8" s="6"/>
      <c r="D8" s="6"/>
      <c r="E8" s="7"/>
      <c r="F8" s="7"/>
    </row>
    <row r="9" spans="1:6" s="60" customFormat="1" ht="28.8" x14ac:dyDescent="0.3">
      <c r="A9" s="59" t="s">
        <v>29</v>
      </c>
      <c r="B9" s="58" t="s">
        <v>58</v>
      </c>
      <c r="C9" s="58" t="s">
        <v>59</v>
      </c>
      <c r="D9" s="58" t="s">
        <v>60</v>
      </c>
      <c r="E9" s="58" t="s">
        <v>72</v>
      </c>
      <c r="F9" s="58" t="s">
        <v>72</v>
      </c>
    </row>
    <row r="10" spans="1:6" s="63" customFormat="1" ht="10.199999999999999" x14ac:dyDescent="0.2">
      <c r="A10" s="61">
        <v>1</v>
      </c>
      <c r="B10" s="62">
        <v>2</v>
      </c>
      <c r="C10" s="62">
        <v>3</v>
      </c>
      <c r="D10" s="62">
        <v>4</v>
      </c>
      <c r="E10" s="62" t="s">
        <v>97</v>
      </c>
      <c r="F10" s="62" t="s">
        <v>96</v>
      </c>
    </row>
    <row r="11" spans="1:6" s="63" customFormat="1" ht="14.4" x14ac:dyDescent="0.2">
      <c r="A11" s="67" t="s">
        <v>124</v>
      </c>
      <c r="B11" s="265">
        <f>B12</f>
        <v>773401.34</v>
      </c>
      <c r="C11" s="266">
        <f>C12</f>
        <v>1661990</v>
      </c>
      <c r="D11" s="265">
        <f>D12</f>
        <v>918435.89</v>
      </c>
      <c r="E11" s="68">
        <f>D11/B11*100</f>
        <v>118.75281855601646</v>
      </c>
      <c r="F11" s="68">
        <f>D11/C11*100</f>
        <v>55.261216373143043</v>
      </c>
    </row>
    <row r="12" spans="1:6" s="60" customFormat="1" ht="17.25" customHeight="1" x14ac:dyDescent="0.3">
      <c r="A12" s="138" t="s">
        <v>116</v>
      </c>
      <c r="B12" s="261">
        <f>SUM(B13:B14)</f>
        <v>773401.34</v>
      </c>
      <c r="C12" s="267">
        <f t="shared" ref="C12:D12" si="0">SUM(C13:C14)</f>
        <v>1661990</v>
      </c>
      <c r="D12" s="261">
        <f t="shared" si="0"/>
        <v>918435.89</v>
      </c>
      <c r="E12" s="139">
        <f>SUM(D12/B12*100)</f>
        <v>118.75281855601646</v>
      </c>
      <c r="F12" s="139">
        <f>SUM(D12/C12*100)</f>
        <v>55.261216373143043</v>
      </c>
    </row>
    <row r="13" spans="1:6" s="60" customFormat="1" ht="14.4" x14ac:dyDescent="0.3">
      <c r="A13" s="64" t="s">
        <v>30</v>
      </c>
      <c r="B13" s="262">
        <v>750296.47</v>
      </c>
      <c r="C13" s="268">
        <v>1617570</v>
      </c>
      <c r="D13" s="264">
        <v>869518.36</v>
      </c>
      <c r="E13" s="66">
        <f t="shared" ref="E13:E14" si="1">SUM(D13/B13*100)</f>
        <v>115.88997080047572</v>
      </c>
      <c r="F13" s="66">
        <f t="shared" ref="F13:F14" si="2">SUM(D13/C13*100)</f>
        <v>53.754604746626114</v>
      </c>
    </row>
    <row r="14" spans="1:6" s="60" customFormat="1" ht="14.4" x14ac:dyDescent="0.3">
      <c r="A14" s="65" t="s">
        <v>117</v>
      </c>
      <c r="B14" s="263">
        <v>23104.87</v>
      </c>
      <c r="C14" s="268">
        <v>44420</v>
      </c>
      <c r="D14" s="264">
        <v>48917.53</v>
      </c>
      <c r="E14" s="66">
        <f t="shared" si="1"/>
        <v>211.71956388415083</v>
      </c>
      <c r="F14" s="66">
        <f t="shared" si="2"/>
        <v>110.1250112561909</v>
      </c>
    </row>
  </sheetData>
  <mergeCells count="5">
    <mergeCell ref="A1:F1"/>
    <mergeCell ref="A3:F3"/>
    <mergeCell ref="A5:F5"/>
    <mergeCell ref="A7:F7"/>
    <mergeCell ref="A2:F2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4</vt:i4>
      </vt:variant>
      <vt:variant>
        <vt:lpstr>Imenovani rasponi</vt:lpstr>
      </vt:variant>
      <vt:variant>
        <vt:i4>2</vt:i4>
      </vt:variant>
    </vt:vector>
  </HeadingPairs>
  <TitlesOfParts>
    <vt:vector size="6" baseType="lpstr">
      <vt:lpstr>SAŽETAK </vt:lpstr>
      <vt:lpstr>RAČUN P I R EKON. KLAS.</vt:lpstr>
      <vt:lpstr>RAČUN P I R IZVORI FIN.</vt:lpstr>
      <vt:lpstr>Rashodi -funkcijska</vt:lpstr>
      <vt:lpstr>'RAČUN P I R EKON. KLAS.'!Podrucje_ispisa</vt:lpstr>
      <vt:lpstr>'SAŽETAK '!Podrucje_ispisa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AMilic</dc:creator>
  <cp:lastModifiedBy>Romana</cp:lastModifiedBy>
  <cp:lastPrinted>2023-07-20T06:09:45Z</cp:lastPrinted>
  <dcterms:created xsi:type="dcterms:W3CDTF">2022-08-26T07:26:16Z</dcterms:created>
  <dcterms:modified xsi:type="dcterms:W3CDTF">2023-07-25T12:11:55Z</dcterms:modified>
</cp:coreProperties>
</file>