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omana\Desktop\POLUGOD.IZVJEŠTAJ O IZVRŠ.FIN.PLANA ZA 2024\"/>
    </mc:Choice>
  </mc:AlternateContent>
  <xr:revisionPtr revIDLastSave="0" documentId="13_ncr:1_{ED1D0F9F-7EFB-4F1D-8F87-B2CD8AC9DCE5}" xr6:coauthVersionLast="47" xr6:coauthVersionMax="47" xr10:uidLastSave="{00000000-0000-0000-0000-000000000000}"/>
  <bookViews>
    <workbookView xWindow="2616" yWindow="2616" windowWidth="18552" windowHeight="8976" xr2:uid="{00000000-000D-0000-FFFF-FFFF00000000}"/>
  </bookViews>
  <sheets>
    <sheet name="SAŽETAK " sheetId="1" r:id="rId1"/>
    <sheet name="Račun prihoda i rashoda" sheetId="7" r:id="rId2"/>
    <sheet name="Rashodi i prihodi prema izvoru" sheetId="14" r:id="rId3"/>
    <sheet name="Rashodi prema funkcijskoj k" sheetId="9" r:id="rId4"/>
    <sheet name="Račun financiranja" sheetId="11" r:id="rId5"/>
    <sheet name="Račun fin.prema izvorima f." sheetId="18" r:id="rId6"/>
    <sheet name="Posebni dio" sheetId="15" r:id="rId7"/>
  </sheets>
  <definedNames>
    <definedName name="_xlnm.Print_Area" localSheetId="6">'Posebni dio'!$A$1:$E$385</definedName>
    <definedName name="_xlnm.Print_Area" localSheetId="1">'Račun prihoda i rashoda'!$A$1:$I$130</definedName>
    <definedName name="_xlnm.Print_Area" localSheetId="0">'SAŽETAK 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7" l="1"/>
  <c r="K30" i="1"/>
  <c r="K28" i="1"/>
  <c r="K27" i="1"/>
  <c r="L27" i="1"/>
  <c r="L32" i="1"/>
  <c r="H57" i="14"/>
  <c r="G52" i="14"/>
  <c r="G53" i="14"/>
  <c r="G55" i="14"/>
  <c r="G56" i="14"/>
  <c r="E61" i="14"/>
  <c r="F61" i="14"/>
  <c r="F52" i="14"/>
  <c r="D52" i="14"/>
  <c r="D249" i="15"/>
  <c r="D280" i="15"/>
  <c r="D281" i="15"/>
  <c r="D282" i="15"/>
  <c r="D283" i="15"/>
  <c r="D285" i="15"/>
  <c r="D286" i="15"/>
  <c r="D210" i="15"/>
  <c r="D206" i="15" s="1"/>
  <c r="D214" i="15"/>
  <c r="D213" i="15" s="1"/>
  <c r="D212" i="15" s="1"/>
  <c r="D161" i="15"/>
  <c r="D159" i="15"/>
  <c r="D153" i="15"/>
  <c r="D155" i="15"/>
  <c r="D69" i="15"/>
  <c r="D16" i="14"/>
  <c r="F14" i="9"/>
  <c r="E117" i="7"/>
  <c r="G7" i="7"/>
  <c r="G29" i="7"/>
  <c r="E20" i="7"/>
  <c r="G41" i="7"/>
  <c r="D392" i="15"/>
  <c r="D390" i="15"/>
  <c r="C388" i="15"/>
  <c r="C297" i="15"/>
  <c r="D251" i="15"/>
  <c r="D250" i="15" s="1"/>
  <c r="D242" i="15"/>
  <c r="D201" i="15"/>
  <c r="D200" i="15" s="1"/>
  <c r="D199" i="15" s="1"/>
  <c r="D56" i="15"/>
  <c r="D55" i="15" s="1"/>
  <c r="D246" i="15"/>
  <c r="C289" i="15"/>
  <c r="C248" i="15"/>
  <c r="C83" i="15"/>
  <c r="D158" i="15" l="1"/>
  <c r="D157" i="15" s="1"/>
  <c r="D205" i="15"/>
  <c r="D152" i="15"/>
  <c r="D151" i="15" s="1"/>
  <c r="D389" i="15"/>
  <c r="D388" i="15" s="1"/>
  <c r="G48" i="7"/>
  <c r="G47" i="7" s="1"/>
  <c r="G125" i="7"/>
  <c r="D354" i="15"/>
  <c r="D357" i="15"/>
  <c r="C350" i="15"/>
  <c r="D352" i="15"/>
  <c r="D344" i="15"/>
  <c r="D329" i="15"/>
  <c r="D309" i="15"/>
  <c r="D312" i="15"/>
  <c r="D363" i="15"/>
  <c r="E363" i="15" s="1"/>
  <c r="D317" i="15"/>
  <c r="C296" i="15"/>
  <c r="D291" i="15"/>
  <c r="D290" i="15" s="1"/>
  <c r="D268" i="15"/>
  <c r="D245" i="15"/>
  <c r="D241" i="15"/>
  <c r="E241" i="15" s="1"/>
  <c r="D234" i="15"/>
  <c r="D192" i="15"/>
  <c r="D191" i="15" s="1"/>
  <c r="D187" i="15"/>
  <c r="D179" i="15"/>
  <c r="D176" i="15"/>
  <c r="D147" i="15"/>
  <c r="D149" i="15"/>
  <c r="D110" i="15"/>
  <c r="E110" i="15" s="1"/>
  <c r="D84" i="15"/>
  <c r="E84" i="15" s="1"/>
  <c r="D19" i="15"/>
  <c r="C361" i="15"/>
  <c r="C217" i="15"/>
  <c r="C216" i="15" s="1"/>
  <c r="C164" i="15"/>
  <c r="C109" i="15"/>
  <c r="C82" i="15" s="1"/>
  <c r="G117" i="7"/>
  <c r="G114" i="7"/>
  <c r="G40" i="7"/>
  <c r="G44" i="7"/>
  <c r="G43" i="7" s="1"/>
  <c r="E44" i="7"/>
  <c r="E43" i="7" s="1"/>
  <c r="E39" i="7" s="1"/>
  <c r="H11" i="7"/>
  <c r="H24" i="7"/>
  <c r="H28" i="7"/>
  <c r="H30" i="7"/>
  <c r="H34" i="7"/>
  <c r="H45" i="7"/>
  <c r="E290" i="15" l="1"/>
  <c r="D289" i="15"/>
  <c r="D387" i="15"/>
  <c r="D386" i="15" s="1"/>
  <c r="D351" i="15"/>
  <c r="E291" i="15"/>
  <c r="D362" i="15"/>
  <c r="D361" i="15" s="1"/>
  <c r="D244" i="15"/>
  <c r="E244" i="15" s="1"/>
  <c r="E245" i="15"/>
  <c r="D146" i="15"/>
  <c r="D109" i="15"/>
  <c r="E109" i="15" s="1"/>
  <c r="G39" i="7"/>
  <c r="F48" i="7"/>
  <c r="F47" i="7" s="1"/>
  <c r="G33" i="7"/>
  <c r="G32" i="7" s="1"/>
  <c r="D350" i="15" l="1"/>
  <c r="E350" i="15" s="1"/>
  <c r="E351" i="15"/>
  <c r="E362" i="15"/>
  <c r="E361" i="15"/>
  <c r="G46" i="7"/>
  <c r="I32" i="7"/>
  <c r="F13" i="7"/>
  <c r="G13" i="7"/>
  <c r="G23" i="7"/>
  <c r="G20" i="7"/>
  <c r="G19" i="7" s="1"/>
  <c r="F19" i="7"/>
  <c r="F16" i="7"/>
  <c r="G16" i="7"/>
  <c r="F8" i="7"/>
  <c r="G8" i="7"/>
  <c r="G10" i="7"/>
  <c r="G22" i="7" l="1"/>
  <c r="E114" i="7"/>
  <c r="E16" i="7"/>
  <c r="I7" i="7" l="1"/>
  <c r="I22" i="7"/>
  <c r="D18" i="14"/>
  <c r="E289" i="15"/>
  <c r="E316" i="15"/>
  <c r="D325" i="15"/>
  <c r="D335" i="15"/>
  <c r="D322" i="15"/>
  <c r="D321" i="15" s="1"/>
  <c r="D315" i="15"/>
  <c r="D314" i="15" s="1"/>
  <c r="D306" i="15"/>
  <c r="D299" i="15"/>
  <c r="D303" i="15"/>
  <c r="D301" i="15"/>
  <c r="D382" i="15"/>
  <c r="D381" i="15" s="1"/>
  <c r="D380" i="15" s="1"/>
  <c r="D379" i="15" s="1"/>
  <c r="C379" i="15"/>
  <c r="C367" i="15"/>
  <c r="C366" i="15" s="1"/>
  <c r="C365" i="15" s="1"/>
  <c r="C315" i="15"/>
  <c r="C314" i="15" s="1"/>
  <c r="C320" i="15"/>
  <c r="C319" i="15" s="1"/>
  <c r="D47" i="15"/>
  <c r="D262" i="15"/>
  <c r="D266" i="15"/>
  <c r="D258" i="15"/>
  <c r="D276" i="15"/>
  <c r="D273" i="15"/>
  <c r="D230" i="15"/>
  <c r="D227" i="15"/>
  <c r="D219" i="15"/>
  <c r="C163" i="15"/>
  <c r="D183" i="15"/>
  <c r="E199" i="15"/>
  <c r="D195" i="15"/>
  <c r="D194" i="15" s="1"/>
  <c r="E194" i="15" s="1"/>
  <c r="D145" i="15"/>
  <c r="D143" i="15"/>
  <c r="D142" i="15" s="1"/>
  <c r="D133" i="15"/>
  <c r="D127" i="15"/>
  <c r="D118" i="15"/>
  <c r="C116" i="15"/>
  <c r="C115" i="15" s="1"/>
  <c r="D107" i="15"/>
  <c r="D104" i="15"/>
  <c r="D100" i="15"/>
  <c r="D93" i="15"/>
  <c r="D89" i="15"/>
  <c r="D87" i="15"/>
  <c r="D59" i="15"/>
  <c r="D61" i="15"/>
  <c r="C54" i="15"/>
  <c r="C53" i="15" s="1"/>
  <c r="D66" i="15"/>
  <c r="D77" i="15"/>
  <c r="D74" i="15"/>
  <c r="C42" i="15"/>
  <c r="C12" i="15" s="1"/>
  <c r="D44" i="15"/>
  <c r="C13" i="15"/>
  <c r="D39" i="15"/>
  <c r="E39" i="15" s="1"/>
  <c r="D376" i="15"/>
  <c r="D373" i="15"/>
  <c r="D371" i="15"/>
  <c r="D369" i="15"/>
  <c r="C369" i="15"/>
  <c r="D348" i="15"/>
  <c r="E348" i="15" s="1"/>
  <c r="D254" i="15"/>
  <c r="D239" i="15"/>
  <c r="D224" i="15"/>
  <c r="D222" i="15"/>
  <c r="D197" i="15"/>
  <c r="E197" i="15" s="1"/>
  <c r="D172" i="15"/>
  <c r="D170" i="15"/>
  <c r="D166" i="15"/>
  <c r="D139" i="15"/>
  <c r="D125" i="15"/>
  <c r="D122" i="15"/>
  <c r="D120" i="15"/>
  <c r="D34" i="15"/>
  <c r="D25" i="15"/>
  <c r="D15" i="15"/>
  <c r="D124" i="15" l="1"/>
  <c r="E124" i="15" s="1"/>
  <c r="D257" i="15"/>
  <c r="D305" i="15"/>
  <c r="D86" i="15"/>
  <c r="E314" i="15"/>
  <c r="D324" i="15"/>
  <c r="E324" i="15" s="1"/>
  <c r="E315" i="15"/>
  <c r="D298" i="15"/>
  <c r="C295" i="15"/>
  <c r="D368" i="15"/>
  <c r="E368" i="15" s="1"/>
  <c r="D253" i="15"/>
  <c r="D248" i="15" s="1"/>
  <c r="C52" i="15"/>
  <c r="C51" i="15" s="1"/>
  <c r="D272" i="15"/>
  <c r="D271" i="15" s="1"/>
  <c r="D218" i="15"/>
  <c r="D117" i="15"/>
  <c r="D58" i="15"/>
  <c r="D43" i="15"/>
  <c r="D73" i="15"/>
  <c r="D375" i="15"/>
  <c r="E375" i="15" s="1"/>
  <c r="D165" i="15"/>
  <c r="D226" i="15"/>
  <c r="E226" i="15" s="1"/>
  <c r="D175" i="15"/>
  <c r="E175" i="15" s="1"/>
  <c r="C11" i="15"/>
  <c r="C10" i="15" s="1"/>
  <c r="D14" i="15"/>
  <c r="D164" i="15" l="1"/>
  <c r="D163" i="15" s="1"/>
  <c r="E305" i="15"/>
  <c r="D296" i="15"/>
  <c r="D72" i="15"/>
  <c r="E72" i="15" s="1"/>
  <c r="E73" i="15"/>
  <c r="E58" i="15"/>
  <c r="D54" i="15"/>
  <c r="D217" i="15"/>
  <c r="D216" i="15" s="1"/>
  <c r="E165" i="15"/>
  <c r="E43" i="15"/>
  <c r="D42" i="15"/>
  <c r="E42" i="15" s="1"/>
  <c r="D297" i="15"/>
  <c r="E297" i="15" s="1"/>
  <c r="D320" i="15"/>
  <c r="D319" i="15" s="1"/>
  <c r="E367" i="15"/>
  <c r="D366" i="15"/>
  <c r="D365" i="15" s="1"/>
  <c r="C294" i="15"/>
  <c r="C9" i="15" s="1"/>
  <c r="D116" i="15"/>
  <c r="E14" i="15"/>
  <c r="D13" i="15"/>
  <c r="E13" i="15" s="1"/>
  <c r="D53" i="15" l="1"/>
  <c r="E53" i="15" s="1"/>
  <c r="D295" i="15"/>
  <c r="D294" i="15" s="1"/>
  <c r="E54" i="15"/>
  <c r="D12" i="15"/>
  <c r="E12" i="15" s="1"/>
  <c r="E365" i="15"/>
  <c r="E366" i="15"/>
  <c r="E296" i="15"/>
  <c r="E163" i="15"/>
  <c r="E164" i="15"/>
  <c r="E216" i="15"/>
  <c r="E217" i="15"/>
  <c r="E320" i="15"/>
  <c r="E319" i="15"/>
  <c r="E116" i="15"/>
  <c r="E115" i="15" l="1"/>
  <c r="E248" i="15"/>
  <c r="D279" i="15"/>
  <c r="D11" i="15"/>
  <c r="E11" i="15" s="1"/>
  <c r="E294" i="15" l="1"/>
  <c r="D10" i="15"/>
  <c r="E295" i="15"/>
  <c r="E10" i="15" l="1"/>
  <c r="F32" i="14"/>
  <c r="F37" i="14"/>
  <c r="F35" i="14"/>
  <c r="G11" i="14"/>
  <c r="G13" i="14"/>
  <c r="G15" i="14"/>
  <c r="G17" i="14"/>
  <c r="G19" i="14"/>
  <c r="G21" i="14"/>
  <c r="G27" i="14"/>
  <c r="G33" i="14"/>
  <c r="G34" i="14"/>
  <c r="G36" i="14"/>
  <c r="G38" i="14"/>
  <c r="G40" i="14"/>
  <c r="G42" i="14"/>
  <c r="G44" i="14"/>
  <c r="G46" i="14"/>
  <c r="G48" i="14"/>
  <c r="H11" i="14"/>
  <c r="H13" i="14"/>
  <c r="H15" i="14"/>
  <c r="H17" i="14"/>
  <c r="H19" i="14"/>
  <c r="H21" i="14"/>
  <c r="H27" i="14"/>
  <c r="H33" i="14"/>
  <c r="H34" i="14"/>
  <c r="H36" i="14"/>
  <c r="H38" i="14"/>
  <c r="H40" i="14"/>
  <c r="H42" i="14"/>
  <c r="H44" i="14"/>
  <c r="H46" i="14"/>
  <c r="H48" i="14"/>
  <c r="H50" i="14"/>
  <c r="F10" i="14"/>
  <c r="F7" i="14"/>
  <c r="D35" i="14"/>
  <c r="D32" i="14"/>
  <c r="D37" i="14"/>
  <c r="D7" i="14"/>
  <c r="D10" i="14"/>
  <c r="F12" i="14"/>
  <c r="D12" i="14"/>
  <c r="F22" i="14"/>
  <c r="D22" i="14"/>
  <c r="E45" i="14"/>
  <c r="E43" i="14" s="1"/>
  <c r="F49" i="14"/>
  <c r="E49" i="14"/>
  <c r="D49" i="14"/>
  <c r="F47" i="14"/>
  <c r="D47" i="14"/>
  <c r="F45" i="14"/>
  <c r="D45" i="14"/>
  <c r="F43" i="14"/>
  <c r="D43" i="14"/>
  <c r="F41" i="14"/>
  <c r="E41" i="14"/>
  <c r="D41" i="14"/>
  <c r="F39" i="14"/>
  <c r="E39" i="14"/>
  <c r="D39" i="14"/>
  <c r="E37" i="14"/>
  <c r="E35" i="14"/>
  <c r="E32" i="14" s="1"/>
  <c r="E10" i="14"/>
  <c r="E7" i="14" s="1"/>
  <c r="E12" i="14"/>
  <c r="F20" i="14"/>
  <c r="E20" i="14"/>
  <c r="D20" i="14"/>
  <c r="F51" i="14" l="1"/>
  <c r="E51" i="14"/>
  <c r="H37" i="14"/>
  <c r="G10" i="14"/>
  <c r="H20" i="14"/>
  <c r="H45" i="14"/>
  <c r="G12" i="14"/>
  <c r="G43" i="14"/>
  <c r="H49" i="14"/>
  <c r="H47" i="14"/>
  <c r="H43" i="14"/>
  <c r="H39" i="14"/>
  <c r="H35" i="14"/>
  <c r="G39" i="14"/>
  <c r="H10" i="14"/>
  <c r="H12" i="14"/>
  <c r="G45" i="14"/>
  <c r="G41" i="14"/>
  <c r="G37" i="14"/>
  <c r="G32" i="14"/>
  <c r="G49" i="14"/>
  <c r="G47" i="14"/>
  <c r="H41" i="14"/>
  <c r="G35" i="14"/>
  <c r="H32" i="14"/>
  <c r="G20" i="14"/>
  <c r="D51" i="14"/>
  <c r="D61" i="14" s="1"/>
  <c r="G51" i="14" l="1"/>
  <c r="H51" i="14"/>
  <c r="H30" i="1" l="1"/>
  <c r="H32" i="1" s="1"/>
  <c r="I30" i="1"/>
  <c r="I32" i="1" s="1"/>
  <c r="J30" i="1"/>
  <c r="J32" i="1" s="1"/>
  <c r="E126" i="7"/>
  <c r="E125" i="7" s="1"/>
  <c r="E124" i="7" s="1"/>
  <c r="E48" i="7"/>
  <c r="G101" i="7"/>
  <c r="F106" i="7"/>
  <c r="G106" i="7"/>
  <c r="E106" i="7"/>
  <c r="H95" i="7"/>
  <c r="H96" i="7"/>
  <c r="H97" i="7"/>
  <c r="H99" i="7"/>
  <c r="H104" i="7"/>
  <c r="F57" i="7"/>
  <c r="E101" i="7"/>
  <c r="G26" i="7"/>
  <c r="E26" i="7"/>
  <c r="F124" i="7"/>
  <c r="E13" i="7"/>
  <c r="F6" i="7"/>
  <c r="E47" i="7" l="1"/>
  <c r="H43" i="7"/>
  <c r="H26" i="7"/>
  <c r="G25" i="7"/>
  <c r="G124" i="7"/>
  <c r="F18" i="14"/>
  <c r="F26" i="14"/>
  <c r="E26" i="14"/>
  <c r="D26" i="14"/>
  <c r="F24" i="14"/>
  <c r="E24" i="14"/>
  <c r="E22" i="14" s="1"/>
  <c r="E18" i="14" s="1"/>
  <c r="D24" i="14"/>
  <c r="F16" i="14"/>
  <c r="E16" i="14"/>
  <c r="G9" i="14"/>
  <c r="F14" i="14"/>
  <c r="E14" i="14"/>
  <c r="D14" i="14"/>
  <c r="D28" i="14" s="1"/>
  <c r="G37" i="7"/>
  <c r="E37" i="7"/>
  <c r="E36" i="7" s="1"/>
  <c r="E29" i="7"/>
  <c r="H29" i="7" s="1"/>
  <c r="E10" i="7"/>
  <c r="H10" i="7" s="1"/>
  <c r="H9" i="14"/>
  <c r="E28" i="14" l="1"/>
  <c r="G36" i="7"/>
  <c r="I25" i="7"/>
  <c r="F28" i="14"/>
  <c r="H26" i="14"/>
  <c r="G26" i="14"/>
  <c r="H18" i="14"/>
  <c r="G18" i="14"/>
  <c r="H16" i="14"/>
  <c r="G16" i="14"/>
  <c r="G14" i="14"/>
  <c r="H14" i="14"/>
  <c r="I39" i="7" l="1"/>
  <c r="H28" i="14"/>
  <c r="G28" i="14"/>
  <c r="H8" i="14"/>
  <c r="G8" i="14"/>
  <c r="H7" i="14" l="1"/>
  <c r="G7" i="14"/>
  <c r="H121" i="7" l="1"/>
  <c r="E74" i="7" l="1"/>
  <c r="E33" i="7"/>
  <c r="H33" i="7" s="1"/>
  <c r="G110" i="7" l="1"/>
  <c r="E110" i="7"/>
  <c r="E109" i="7" s="1"/>
  <c r="G81" i="7"/>
  <c r="G69" i="7"/>
  <c r="G74" i="7"/>
  <c r="G109" i="7" l="1"/>
  <c r="I109" i="7" s="1"/>
  <c r="E19" i="7"/>
  <c r="H102" i="7" l="1"/>
  <c r="E100" i="7"/>
  <c r="H123" i="7"/>
  <c r="G122" i="7"/>
  <c r="G113" i="7" s="1"/>
  <c r="E122" i="7"/>
  <c r="E113" i="7" s="1"/>
  <c r="H39" i="7"/>
  <c r="I113" i="7" l="1"/>
  <c r="G100" i="7"/>
  <c r="I100" i="7" s="1"/>
  <c r="F51" i="7"/>
  <c r="F129" i="7"/>
  <c r="F130" i="7" s="1"/>
  <c r="H101" i="7"/>
  <c r="H122" i="7"/>
  <c r="E112" i="7"/>
  <c r="L10" i="1"/>
  <c r="L11" i="1"/>
  <c r="L13" i="1"/>
  <c r="L14" i="1"/>
  <c r="K13" i="1"/>
  <c r="K14" i="1"/>
  <c r="K10" i="1"/>
  <c r="K11" i="1"/>
  <c r="G112" i="7" l="1"/>
  <c r="I112" i="7" s="1"/>
  <c r="H100" i="7"/>
  <c r="H76" i="7"/>
  <c r="E69" i="7"/>
  <c r="E46" i="7"/>
  <c r="F52" i="7"/>
  <c r="H86" i="7"/>
  <c r="H87" i="7"/>
  <c r="H88" i="7"/>
  <c r="H79" i="7"/>
  <c r="H80" i="7"/>
  <c r="H72" i="7"/>
  <c r="H73" i="7"/>
  <c r="H61" i="7"/>
  <c r="H62" i="7"/>
  <c r="H64" i="7"/>
  <c r="G105" i="7"/>
  <c r="I105" i="7" s="1"/>
  <c r="E105" i="7"/>
  <c r="G93" i="7"/>
  <c r="E93" i="7"/>
  <c r="G91" i="7"/>
  <c r="E91" i="7"/>
  <c r="E81" i="7"/>
  <c r="G65" i="7"/>
  <c r="G63" i="7"/>
  <c r="G59" i="7"/>
  <c r="E65" i="7"/>
  <c r="E63" i="7"/>
  <c r="E59" i="7"/>
  <c r="G58" i="7" l="1"/>
  <c r="I58" i="7" s="1"/>
  <c r="H63" i="7"/>
  <c r="G68" i="7"/>
  <c r="I68" i="7" s="1"/>
  <c r="E58" i="7"/>
  <c r="G57" i="7" l="1"/>
  <c r="G129" i="7" s="1"/>
  <c r="I129" i="7" s="1"/>
  <c r="F13" i="9"/>
  <c r="E13" i="9"/>
  <c r="E14" i="9"/>
  <c r="C12" i="9"/>
  <c r="C11" i="9" s="1"/>
  <c r="D12" i="9"/>
  <c r="D11" i="9" s="1"/>
  <c r="B12" i="9"/>
  <c r="B11" i="9" s="1"/>
  <c r="H60" i="7"/>
  <c r="H66" i="7"/>
  <c r="H70" i="7"/>
  <c r="H71" i="7"/>
  <c r="H75" i="7"/>
  <c r="H77" i="7"/>
  <c r="H78" i="7"/>
  <c r="F11" i="9" l="1"/>
  <c r="E11" i="9"/>
  <c r="G130" i="7"/>
  <c r="I130" i="7" s="1"/>
  <c r="F12" i="9"/>
  <c r="E12" i="9"/>
  <c r="H81" i="7" l="1"/>
  <c r="H93" i="7"/>
  <c r="H85" i="7"/>
  <c r="H59" i="7"/>
  <c r="H94" i="7"/>
  <c r="H89" i="7"/>
  <c r="H108" i="7"/>
  <c r="H83" i="7"/>
  <c r="H82" i="7"/>
  <c r="H90" i="7"/>
  <c r="E23" i="7"/>
  <c r="E22" i="7" l="1"/>
  <c r="H22" i="7" s="1"/>
  <c r="H23" i="7"/>
  <c r="E68" i="7"/>
  <c r="H65" i="7"/>
  <c r="H74" i="7"/>
  <c r="H69" i="7"/>
  <c r="E57" i="7" l="1"/>
  <c r="E129" i="7" s="1"/>
  <c r="E130" i="7" s="1"/>
  <c r="H130" i="7" s="1"/>
  <c r="H58" i="7"/>
  <c r="H68" i="7"/>
  <c r="H113" i="7"/>
  <c r="F22" i="1" l="1"/>
  <c r="G22" i="1"/>
  <c r="E8" i="7" l="1"/>
  <c r="E7" i="7" l="1"/>
  <c r="H7" i="7" s="1"/>
  <c r="F11" i="1"/>
  <c r="F30" i="1"/>
  <c r="G30" i="1"/>
  <c r="G11" i="1"/>
  <c r="G14" i="1" l="1"/>
  <c r="I12" i="1"/>
  <c r="F14" i="1"/>
  <c r="J12" i="1" l="1"/>
  <c r="L12" i="1" s="1"/>
  <c r="F13" i="1"/>
  <c r="F12" i="1" s="1"/>
  <c r="G13" i="1"/>
  <c r="G12" i="1" s="1"/>
  <c r="I9" i="1" l="1"/>
  <c r="G6" i="7"/>
  <c r="G51" i="7" s="1"/>
  <c r="G10" i="1"/>
  <c r="G9" i="1" s="1"/>
  <c r="G15" i="1" s="1"/>
  <c r="G32" i="1" s="1"/>
  <c r="F10" i="1"/>
  <c r="F9" i="1" s="1"/>
  <c r="F15" i="1" s="1"/>
  <c r="F32" i="1" s="1"/>
  <c r="I51" i="7" l="1"/>
  <c r="G52" i="7"/>
  <c r="I15" i="1"/>
  <c r="I52" i="7" l="1"/>
  <c r="I6" i="7"/>
  <c r="E32" i="7" l="1"/>
  <c r="H32" i="7" s="1"/>
  <c r="J9" i="1"/>
  <c r="J15" i="1" l="1"/>
  <c r="L9" i="1"/>
  <c r="H12" i="1"/>
  <c r="K12" i="1" s="1"/>
  <c r="L15" i="1" l="1"/>
  <c r="E25" i="7"/>
  <c r="H9" i="1"/>
  <c r="E6" i="7" l="1"/>
  <c r="E51" i="7" s="1"/>
  <c r="H51" i="7" s="1"/>
  <c r="H25" i="7"/>
  <c r="H15" i="1"/>
  <c r="K9" i="1"/>
  <c r="E52" i="7" l="1"/>
  <c r="H52" i="7" s="1"/>
  <c r="H6" i="7"/>
  <c r="K15" i="1"/>
  <c r="H105" i="7"/>
  <c r="H106" i="7"/>
  <c r="H57" i="7" l="1"/>
  <c r="I57" i="7" l="1"/>
  <c r="H112" i="7" l="1"/>
  <c r="D103" i="15"/>
  <c r="D106" i="15"/>
  <c r="D83" i="15" l="1"/>
  <c r="D82" i="15" s="1"/>
  <c r="D52" i="15" s="1"/>
  <c r="D51" i="15" s="1"/>
  <c r="D9" i="15" s="1"/>
  <c r="E83" i="15" l="1"/>
  <c r="E86" i="15"/>
  <c r="E82" i="15" l="1"/>
  <c r="E52" i="15" l="1"/>
  <c r="E51" i="15"/>
  <c r="E9" i="15"/>
  <c r="E200" i="15"/>
</calcChain>
</file>

<file path=xl/sharedStrings.xml><?xml version="1.0" encoding="utf-8"?>
<sst xmlns="http://schemas.openxmlformats.org/spreadsheetml/2006/main" count="857" uniqueCount="397">
  <si>
    <t xml:space="preserve">PRIHODI/RASHODI TEKUĆA GODINA </t>
  </si>
  <si>
    <t>PRIHODI UKUPNO</t>
  </si>
  <si>
    <t>RASHODI UKUPNO</t>
  </si>
  <si>
    <t>RAZLIKA - VIŠAK / MANJAK</t>
  </si>
  <si>
    <t>VIŠKOVI/MANJKOVI</t>
  </si>
  <si>
    <t xml:space="preserve">RAČUN FINANCIRANJA 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</si>
  <si>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</si>
  <si>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</si>
  <si>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</si>
  <si>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</si>
  <si>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</si>
  <si>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</si>
  <si>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</si>
  <si>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</si>
  <si>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</si>
  <si>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</si>
  <si>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</si>
  <si>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</si>
  <si>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Izvršenje 2021.</t>
  </si>
  <si>
    <t>Plan 2022.</t>
  </si>
  <si>
    <t>I. OPĆI DIO</t>
  </si>
  <si>
    <t>A) SAŽETAK RAČUNA PRIHODA I RASHODA</t>
  </si>
  <si>
    <t>B) SAŽETAK RAČUNA FINANCIRANJA</t>
  </si>
  <si>
    <t>Razred</t>
  </si>
  <si>
    <t>Rashodi poslovanja</t>
  </si>
  <si>
    <t xml:space="preserve">Prihodi poslovanja </t>
  </si>
  <si>
    <t>BROJČANA OZNAKA I NAZIV</t>
  </si>
  <si>
    <t xml:space="preserve">091 Predškolsko i osnovno obrazovanje </t>
  </si>
  <si>
    <t xml:space="preserve">Rezultat poslovanja </t>
  </si>
  <si>
    <t>Vlastiti prihodi</t>
  </si>
  <si>
    <t>Prihodi za posebne namjene</t>
  </si>
  <si>
    <t>Donacije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</si>
  <si>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</si>
  <si>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</si>
  <si>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</si>
  <si>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</si>
  <si>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</si>
  <si>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</si>
  <si>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</si>
  <si>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</si>
  <si>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</si>
  <si>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</si>
  <si>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</si>
  <si>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</si>
  <si>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</si>
  <si>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</si>
  <si>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</si>
  <si>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</si>
  <si>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</si>
  <si>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</si>
  <si>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</si>
  <si>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</si>
  <si>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</si>
  <si>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</si>
  <si>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</si>
  <si>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</si>
  <si>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</si>
  <si>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</si>
  <si>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</si>
  <si>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</si>
  <si>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</si>
  <si>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</si>
  <si>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</si>
  <si>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</si>
  <si>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</si>
  <si>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</si>
  <si>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</si>
  <si>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</si>
  <si>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</si>
  <si>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</si>
  <si>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</si>
  <si>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</si>
  <si>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</si>
  <si>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</si>
  <si>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</si>
  <si>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</si>
  <si>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</si>
  <si>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</si>
  <si>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</si>
  <si>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</si>
  <si>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</si>
  <si>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</si>
  <si>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</si>
  <si>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</si>
  <si>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</si>
  <si>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</si>
  <si>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</si>
  <si>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</si>
  <si>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</si>
  <si>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</si>
  <si>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</si>
  <si>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</si>
  <si>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</si>
  <si>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</si>
  <si>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</si>
  <si>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</si>
  <si>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</si>
  <si>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</si>
  <si>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</si>
  <si>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</si>
  <si>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</si>
  <si>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</si>
  <si>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</si>
  <si>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</si>
  <si>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</si>
  <si>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</si>
  <si>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</si>
  <si>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4=3/2*100</t>
  </si>
  <si>
    <t>9</t>
  </si>
  <si>
    <t>92</t>
  </si>
  <si>
    <t>922</t>
  </si>
  <si>
    <t>Višak/manjak prihoda</t>
  </si>
  <si>
    <t>Višak prihoda</t>
  </si>
  <si>
    <t xml:space="preserve">UKUPNO RASHODI </t>
  </si>
  <si>
    <t>3113</t>
  </si>
  <si>
    <t>Plaće za prekovremeni rad</t>
  </si>
  <si>
    <t>3114</t>
  </si>
  <si>
    <t>Plaće za posebne uvjete rada</t>
  </si>
  <si>
    <t>312</t>
  </si>
  <si>
    <t>3213</t>
  </si>
  <si>
    <t>3214</t>
  </si>
  <si>
    <t>Ostale naknade troškova zaposlenima</t>
  </si>
  <si>
    <t>3222</t>
  </si>
  <si>
    <t>3225</t>
  </si>
  <si>
    <t>3227</t>
  </si>
  <si>
    <t>Službena, radna i zaštitna odjeća i obuća</t>
  </si>
  <si>
    <t>Usluge promidžbe i informiranja</t>
  </si>
  <si>
    <t>424</t>
  </si>
  <si>
    <t>Knjige, umjetnička djela i ostale izložbene vrijedno.</t>
  </si>
  <si>
    <t>4241</t>
  </si>
  <si>
    <t>Knjige</t>
  </si>
  <si>
    <t>9221</t>
  </si>
  <si>
    <t>OPĆI PRIHODI I PRIMICI</t>
  </si>
  <si>
    <t>PRIHODI ZA POSEBNE NAMJENE</t>
  </si>
  <si>
    <t>VLASTITI PRIHODI</t>
  </si>
  <si>
    <t>DONACIJE</t>
  </si>
  <si>
    <t>POMOĆI</t>
  </si>
  <si>
    <t>SVEUKUPNO PRIHODI</t>
  </si>
  <si>
    <t>PRIHODI PO IZVORIMA FINANCIRANJA</t>
  </si>
  <si>
    <t>RASHODI PO IZVORIMA FINANCIRANJA</t>
  </si>
  <si>
    <t>UKUPNI RASHODI</t>
  </si>
  <si>
    <t xml:space="preserve"> 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</si>
  <si>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</si>
  <si>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</si>
  <si>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</si>
  <si>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</si>
  <si>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</si>
  <si>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>5=3/2*100</t>
  </si>
  <si>
    <t xml:space="preserve">Indeks </t>
  </si>
  <si>
    <t>4=3/1*100</t>
  </si>
  <si>
    <t>PRENESENI VIŠAK ILI PRENESENI MANJAK I VIŠEGODIŠNJI PLAN URAVNOTEŽENJA</t>
  </si>
  <si>
    <t xml:space="preserve">Prihodi od prodaje nefinancijske imovine 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</si>
  <si>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</si>
  <si>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</si>
  <si>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</si>
  <si>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</si>
  <si>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</si>
  <si>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</si>
  <si>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37</t>
  </si>
  <si>
    <t xml:space="preserve">Naknade građanima i kućanstvima na temelju osiguranja i druge naknade </t>
  </si>
  <si>
    <t>Ostale naknade građanima iz proračuna</t>
  </si>
  <si>
    <t>Naknade građanima i kućanstvima u naravi</t>
  </si>
  <si>
    <t>Sitni inventar</t>
  </si>
  <si>
    <t>Premije osiguranja</t>
  </si>
  <si>
    <t>Članarine i norme</t>
  </si>
  <si>
    <t>Zatezne kamate</t>
  </si>
  <si>
    <t>Uređaji, strojevi i oprema za ostale namjene</t>
  </si>
  <si>
    <t>PRIHODI OD PRODAJE ILI ZAMJENE NEFINANCIJSKE IMOVINE I NAKNADE S NASLOVA OSIGURANJA</t>
  </si>
  <si>
    <t>Izvor financiranja</t>
  </si>
  <si>
    <t>Tekuće donacije</t>
  </si>
  <si>
    <t>Prihodi od imovine</t>
  </si>
  <si>
    <t>641</t>
  </si>
  <si>
    <t>Prihodi od financijske imovine</t>
  </si>
  <si>
    <t>6413</t>
  </si>
  <si>
    <t>Kamate na oročena sredstva i depozite po viđenju</t>
  </si>
  <si>
    <t>38</t>
  </si>
  <si>
    <t xml:space="preserve">Ostali rashodi </t>
  </si>
  <si>
    <t>Tekuće donacije u naravi</t>
  </si>
  <si>
    <t>4227</t>
  </si>
  <si>
    <t>Troškovi sudskih postupaka</t>
  </si>
  <si>
    <t>9222</t>
  </si>
  <si>
    <t>Manjak prihoda</t>
  </si>
  <si>
    <t>Brojčana oznaka/ Razred</t>
  </si>
  <si>
    <t>Opći prihodi i primici-DEC</t>
  </si>
  <si>
    <t>Vlastiti izvori-IZVRŠENJE KORIŠTENJA PRENESENOG REZULTATA</t>
  </si>
  <si>
    <t>Izvorni plan/rebalans  2023.</t>
  </si>
  <si>
    <t>Ostvarenje/ izvršenje  2023.</t>
  </si>
  <si>
    <t>6362</t>
  </si>
  <si>
    <t>Kapitalne pomoći proračunskim korisnicima iz proračuna koji im nije nadležan</t>
  </si>
  <si>
    <t>6632</t>
  </si>
  <si>
    <t>Kapitalne donacije</t>
  </si>
  <si>
    <t>68</t>
  </si>
  <si>
    <t>Kazne, upravne mjere i ostali prihodi</t>
  </si>
  <si>
    <t>683</t>
  </si>
  <si>
    <t>Ostali prihodi</t>
  </si>
  <si>
    <t>6831</t>
  </si>
  <si>
    <t xml:space="preserve">UKUPNI PRIHODI </t>
  </si>
  <si>
    <t>638</t>
  </si>
  <si>
    <t>Pomoći temeljem prijenosa EU sredstava</t>
  </si>
  <si>
    <t>6381</t>
  </si>
  <si>
    <t>6382</t>
  </si>
  <si>
    <t>Tekuće pomoći temeljem prijenosa EU sredstava</t>
  </si>
  <si>
    <t>Kapitalne  pomoći temeljem prijenosa EU sredstava</t>
  </si>
  <si>
    <t>6614</t>
  </si>
  <si>
    <t>Prihodi od prodaje proizvoda i robe</t>
  </si>
  <si>
    <t>Negativne tečajne razlike i raz.zbog prim.val.klauz.</t>
  </si>
  <si>
    <t>4226</t>
  </si>
  <si>
    <t>Sportska i glazbena oprema</t>
  </si>
  <si>
    <t xml:space="preserve"> </t>
  </si>
  <si>
    <t>VIŠAK KOJI SE RASPOREDIO ZA POKRIĆE RAZLIKE PRIHODA I RASHODA, PRIMITAKA I IZDATAKA</t>
  </si>
  <si>
    <t>MANJAK RAZLIKE PRIHODA I RASHODA, PRIMITAKA I IZDATAKA KOJI SE POKRIO</t>
  </si>
  <si>
    <t>UKUPNO KORIŠTENI REZULTAT</t>
  </si>
  <si>
    <t>UKUPANO PRENESENI VIŠAK/MANJAK IZ PRETHODNE GODINE</t>
  </si>
  <si>
    <t xml:space="preserve">Ministarstvo </t>
  </si>
  <si>
    <t>JLS</t>
  </si>
  <si>
    <t>Ministarstvo prijenos EU</t>
  </si>
  <si>
    <t>711</t>
  </si>
  <si>
    <t>Prihodi od prodaje nefinancijske imovine PK</t>
  </si>
  <si>
    <t>MINISTARSTVO PRIJENOS EU KZŽ</t>
  </si>
  <si>
    <t>Opći prihodi i primici-izvorna sredstva KZŽ</t>
  </si>
  <si>
    <t>Ministarstvo- prijenos EU KZŽ</t>
  </si>
  <si>
    <t>VIŠAK PRIHODA KORIŠTEN ZA POKRIĆE RASHODA</t>
  </si>
  <si>
    <t>Brojčana oznaka i naziv</t>
  </si>
  <si>
    <t>Aktivnost A102000</t>
  </si>
  <si>
    <t>Ostali rashodi za zaposlene</t>
  </si>
  <si>
    <t>PROGRAM 1000</t>
  </si>
  <si>
    <t>OSNOVNO OBRAZOVANJE - ZAKONSKI STANDARD</t>
  </si>
  <si>
    <t>Redovni poslovi ustanova osnovnog obrazovanja</t>
  </si>
  <si>
    <t>Izvor  1.3. DECENTRALIZACIJA</t>
  </si>
  <si>
    <t>Materijal i energija</t>
  </si>
  <si>
    <t>Uredski mat. i ostali mat. rashodi</t>
  </si>
  <si>
    <t>Službena, radna i zastitna odjeća i obuća</t>
  </si>
  <si>
    <t>Usluge tek. i invest. održavanja</t>
  </si>
  <si>
    <t>Zdravstvene usluge</t>
  </si>
  <si>
    <t xml:space="preserve">Intelektualne usluge </t>
  </si>
  <si>
    <t>Ostali nespom. rashodi poslovanja</t>
  </si>
  <si>
    <t>Članarine</t>
  </si>
  <si>
    <t>Ostali rashodi poslovanja</t>
  </si>
  <si>
    <t>Oprema za održavanje i zaštitu</t>
  </si>
  <si>
    <t>Oprema</t>
  </si>
  <si>
    <t>PROGRAM 1003</t>
  </si>
  <si>
    <t>DOPUNSKI NASTAVNI I VANNASTAVNI PROGRAM ŠKOLA I OBRAZ. INSTIT.</t>
  </si>
  <si>
    <t>Aktivnost A102001</t>
  </si>
  <si>
    <t>Financiranje - ostali rashodi OŠ</t>
  </si>
  <si>
    <t>Izvor   2.1.1 DONACIJE</t>
  </si>
  <si>
    <t>Namirnice</t>
  </si>
  <si>
    <t>Izvor  3.1.1 VLASTITI PRIHODI</t>
  </si>
  <si>
    <t>Dop. za obav. zdrav. osig. na plaću</t>
  </si>
  <si>
    <t>Izvor  4.3.1 POSEBNE NAMJENE</t>
  </si>
  <si>
    <t>Izvor  5.2.1 MINISTARSTVO</t>
  </si>
  <si>
    <t>Doprinosi za zapošljavanje</t>
  </si>
  <si>
    <t>Prijevoz na posao</t>
  </si>
  <si>
    <t>Ostali rashodi</t>
  </si>
  <si>
    <t>Dopunski nastavni i vannastavni program škola i obraz. Institucija</t>
  </si>
  <si>
    <t>Aktivnost A102006 Program građanskog odgoja u školama</t>
  </si>
  <si>
    <t>Aktivnost T103000 Dopunska sredstva za materijalne rashode i opremu škole</t>
  </si>
  <si>
    <t>Materijal i dijelovi za tekuće i investicijsko održ.</t>
  </si>
  <si>
    <t>Postrijenja i oprema</t>
  </si>
  <si>
    <t>Knige</t>
  </si>
  <si>
    <t>Rashodi za nabavu proizvedene dugotrajne  imovine</t>
  </si>
  <si>
    <t>Tekuće donacije u novcu</t>
  </si>
  <si>
    <t xml:space="preserve">  </t>
  </si>
  <si>
    <t>Vlastiti izvori</t>
  </si>
  <si>
    <t>Ostale naknde građanima  i kućanstvima iz proračuna</t>
  </si>
  <si>
    <t>Naknade građanima i kućanstvima na temelju os.</t>
  </si>
  <si>
    <t xml:space="preserve">Izvor  5.4.1 JLS </t>
  </si>
  <si>
    <t>Plaća za prekovremeni rad</t>
  </si>
  <si>
    <t>Naknade troškova osobama izvan.rad.odnosa</t>
  </si>
  <si>
    <t>Izvor 7.1.1  Pridodi od prodaje nefinancijske imovine</t>
  </si>
  <si>
    <t xml:space="preserve">Poslovni rezultat </t>
  </si>
  <si>
    <t>Izvor financiranja 1.1. Opći prihodi i primici -izvorna sredstva KZŽ</t>
  </si>
  <si>
    <t xml:space="preserve">T103018 Projekt Zalogajček </t>
  </si>
  <si>
    <t>Izvor financiranja 5.7 Ministarstvo prijenos EU KZŽ</t>
  </si>
  <si>
    <t>Naknade za prijevoz na službenom putu</t>
  </si>
  <si>
    <t>I.OPĆI DIO</t>
  </si>
  <si>
    <t>IZVJEŠTAJ O PRIHODIMA I RASHODIMA PREMA EKONOMSKOJ KLASIFIKACIJI</t>
  </si>
  <si>
    <t>IZVJEŠTAJ O PRIHODIMA I RASHODIMA PREMA IZVORIMA FINANCIRANJA</t>
  </si>
  <si>
    <t>IZVJEŠTAJ O RASHODIMA PREMA FUNKCIJSKOJ KLASIFIKACIJI</t>
  </si>
  <si>
    <t xml:space="preserve">II. POSEBNI DIO  </t>
  </si>
  <si>
    <t>IZVJEŠTAJ PO PROGRAMSKOJ KLASIFIKACIJI</t>
  </si>
  <si>
    <t>IZVJEŠTAJ RAČUNA FINANCIRANJA PREMA IZVORIMA FINANCIRANJA</t>
  </si>
  <si>
    <t>OSTVARENJE/IZVRŠENJE 
N-1.</t>
  </si>
  <si>
    <t>IZVORNI PLAN ILI REBALANS N.*</t>
  </si>
  <si>
    <t>TEKUĆI PLAN N.*</t>
  </si>
  <si>
    <t xml:space="preserve">OSTVARENJE/IZVRŠENJE 
N. </t>
  </si>
  <si>
    <t>INDEKS</t>
  </si>
  <si>
    <t>INDEKS**</t>
  </si>
  <si>
    <t>6=5/2*100</t>
  </si>
  <si>
    <t>7=5/4*100</t>
  </si>
  <si>
    <t>UKUPNO PRIMICI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</si>
  <si>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</si>
  <si>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</si>
  <si>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</si>
  <si>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</si>
  <si>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</si>
  <si>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</si>
  <si>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</si>
  <si>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</si>
  <si>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…</t>
  </si>
  <si>
    <t xml:space="preserve">UKUPNO IZDACI </t>
  </si>
  <si>
    <t xml:space="preserve"> RAČUN FINANCIRANJA</t>
  </si>
  <si>
    <t xml:space="preserve">IZVJEŠTAJ RAČUNA FINANCIRANJA PREMA EKONOMSKOJ KLASIFIKACIJI </t>
  </si>
  <si>
    <t xml:space="preserve">OSTVARENJE/IZVRŠENJE 
N-1.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</si>
  <si>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</si>
  <si>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</si>
  <si>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</si>
  <si>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</si>
  <si>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  RAČUN PRIHODA I RASHODA</t>
  </si>
  <si>
    <t>632</t>
  </si>
  <si>
    <t>Pomoći od međunarodnih org. te inst. i tijela EU</t>
  </si>
  <si>
    <t>6323</t>
  </si>
  <si>
    <t xml:space="preserve">Tekuće pomoći od međunarodnih organizacija </t>
  </si>
  <si>
    <t>639</t>
  </si>
  <si>
    <t>Prijenosi između pror.korisnika istog proračuna</t>
  </si>
  <si>
    <t>63911</t>
  </si>
  <si>
    <t>Tekući prijenosi između prorač.korisnika istog proračuna</t>
  </si>
  <si>
    <t>63921</t>
  </si>
  <si>
    <t>Kapitalni prijenosi između prorač.korisnika istog prorač.</t>
  </si>
  <si>
    <t xml:space="preserve">Naknade građanima i kućanstvima u novcu </t>
  </si>
  <si>
    <t>421</t>
  </si>
  <si>
    <t>Građevinski objekti</t>
  </si>
  <si>
    <t>4212</t>
  </si>
  <si>
    <t>Poslovni objekti</t>
  </si>
  <si>
    <t>4214</t>
  </si>
  <si>
    <t>Ostali građevinski objekti</t>
  </si>
  <si>
    <t>71</t>
  </si>
  <si>
    <t>Prihodi od prodaje neproizvedene imovine</t>
  </si>
  <si>
    <t>Prihodi od prodaje materijalne imovine</t>
  </si>
  <si>
    <t>7111</t>
  </si>
  <si>
    <t>Zemljište</t>
  </si>
  <si>
    <t>4225</t>
  </si>
  <si>
    <t>Instrumenti, uređaji i strojevi</t>
  </si>
  <si>
    <t>1.3.</t>
  </si>
  <si>
    <t>1.1.</t>
  </si>
  <si>
    <t>5.7.</t>
  </si>
  <si>
    <t>2.1.1.</t>
  </si>
  <si>
    <t>3.1.1.</t>
  </si>
  <si>
    <t>4.3.1.</t>
  </si>
  <si>
    <t>5.2.1.</t>
  </si>
  <si>
    <t>5.4.1.</t>
  </si>
  <si>
    <t>5.7.1.</t>
  </si>
  <si>
    <t>7.1.1.</t>
  </si>
  <si>
    <t>Rashodi za nabavu proizvedene dug.imovine</t>
  </si>
  <si>
    <t>Naknade građanima i kućanstvima</t>
  </si>
  <si>
    <t>Ostale naknade građanima i kućanstvima</t>
  </si>
  <si>
    <t>Rashodi za nabavu proizv.dug.imov.</t>
  </si>
  <si>
    <t>Knjige, umjetnička djela</t>
  </si>
  <si>
    <t>Aktivnost T103010 Sufinanciranje nabave radnih bilježnica učenicima OŠ</t>
  </si>
  <si>
    <t>Knjige, umjetnička djela i ostale izložbene vrijedn.</t>
  </si>
  <si>
    <t>Naknade za prijevoz, za rad na terenu i</t>
  </si>
  <si>
    <t>Opći prihodi i primici - višak</t>
  </si>
  <si>
    <t>SVEUKUPNO RASHODI</t>
  </si>
  <si>
    <t>VIŠAK / MANJAK + NETO FINANCIRANJE+PRENESENI REZULTAT</t>
  </si>
  <si>
    <t xml:space="preserve">16141 OSNOVNA ŠKOLA JANKA LESKOVARA </t>
  </si>
  <si>
    <t>PREGRADA</t>
  </si>
  <si>
    <t xml:space="preserve">Izvor  5.7.1 Ministarstvo prijenos EU </t>
  </si>
  <si>
    <t xml:space="preserve">Rashodi poslovanja </t>
  </si>
  <si>
    <t xml:space="preserve">Službena putovanja </t>
  </si>
  <si>
    <t>Naknade troškova zaposlenika</t>
  </si>
  <si>
    <t>Ostvarenje/ izvršenje  1.-6.2023.</t>
  </si>
  <si>
    <t>Ostvarenje/ izvršenje 1.-6. 2024.</t>
  </si>
  <si>
    <t>Izvorni plan/ rebalans  2024.</t>
  </si>
  <si>
    <t>Ostvarenje/ izvršenje 1.-6.2024.</t>
  </si>
  <si>
    <t>Ostvarenje/ izvršenje 1. -6. 2023.</t>
  </si>
  <si>
    <t>Ostvarenje/ izvršenje 1. - 6.  2023.</t>
  </si>
  <si>
    <t>KLASA:400-02/24-01/5</t>
  </si>
  <si>
    <t>Ostvarenje/ izvršenje 1.-6. 2023.</t>
  </si>
  <si>
    <t>Preneseni višak prihoda</t>
  </si>
  <si>
    <t>Stručno usavrš. zaposlenika</t>
  </si>
  <si>
    <t xml:space="preserve">T103020-T103021 Projekt Baltazar </t>
  </si>
  <si>
    <t>Izvorni plan  2024.</t>
  </si>
  <si>
    <t>Glazbeni instrumenti i oprema</t>
  </si>
  <si>
    <t>Kapitalni projekt K104000 Dop.sred.za izgrad.dograd.i adapt.škola</t>
  </si>
  <si>
    <t xml:space="preserve">Rashodi </t>
  </si>
  <si>
    <t>POSEBNE NAMJENE</t>
  </si>
  <si>
    <t>MINISTARSTVO PK</t>
  </si>
  <si>
    <t>PRIHODI OD PRODAJE NEFINANCIJSKE IMOVINE PK</t>
  </si>
  <si>
    <t>PRENESENI VIŠAK - DONACIJE</t>
  </si>
  <si>
    <t>POSEBNE NAMJENE- PRENESENI VIŠAK</t>
  </si>
  <si>
    <t>MINISTARSTVO PRENESENI VIŠAK</t>
  </si>
  <si>
    <t>MINISTARSTVO EU PRENESENI VIŠAK</t>
  </si>
  <si>
    <t>MINISTARSTO PRIJENOS EU</t>
  </si>
  <si>
    <t>92.</t>
  </si>
  <si>
    <t>93.</t>
  </si>
  <si>
    <t>94.</t>
  </si>
  <si>
    <t>95.</t>
  </si>
  <si>
    <t>97.</t>
  </si>
  <si>
    <t>Ostvarenje/ izvršenje 1.-6.2023.</t>
  </si>
  <si>
    <t>Izvorni plan/rebalans 2024.</t>
  </si>
  <si>
    <t>Ostvarenje/ izvršenje  1.-6.2024.</t>
  </si>
  <si>
    <t>UKUPNI PRIHODI + VIŠAK KORIŠTEN ZA POKRIĆE RASHODA</t>
  </si>
  <si>
    <t>UKUPNI RASHODI + POKRIVENI MANJAK</t>
  </si>
  <si>
    <t>POLUGODIŠNJI IZVJEŠTAJ  O IZVRŠENJU FINANCIJSKOG PLANA OSNOVNE ŠKOLE JANKA LESKOVARA  ZA 1.-6.2024.</t>
  </si>
  <si>
    <t>Predsjednica ŠO:</t>
  </si>
  <si>
    <t>Danijela Stiplošek</t>
  </si>
  <si>
    <t>URBROJ:2140-77-24-3</t>
  </si>
  <si>
    <t>Pregrada, 22.07.2024.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</si>
</sst>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79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11"/>
      <color rgb="FF002060"/>
      <name val="Calibri"/>
      <family val="2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DDEBF7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510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0" fontId="20" fillId="0" borderId="0" xfId="0" applyFont="1"/>
    <xf numFmtId="3" fontId="9" fillId="2" borderId="6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21" fillId="0" borderId="0" xfId="1" applyFont="1" applyAlignment="1">
      <alignment wrapText="1"/>
    </xf>
    <xf numFmtId="0" fontId="18" fillId="0" borderId="0" xfId="0" applyFont="1"/>
    <xf numFmtId="0" fontId="18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0" fontId="12" fillId="0" borderId="0" xfId="0" applyFont="1"/>
    <xf numFmtId="3" fontId="12" fillId="0" borderId="0" xfId="0" applyNumberFormat="1" applyFont="1"/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22" fillId="0" borderId="0" xfId="0" applyFont="1"/>
    <xf numFmtId="3" fontId="24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49" fontId="10" fillId="6" borderId="6" xfId="0" applyNumberFormat="1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4" fillId="6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8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3" fontId="26" fillId="3" borderId="0" xfId="0" applyNumberFormat="1" applyFont="1" applyFill="1" applyAlignment="1">
      <alignment vertical="center"/>
    </xf>
    <xf numFmtId="0" fontId="26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6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3" borderId="0" xfId="1" applyFont="1" applyFill="1" applyAlignment="1">
      <alignment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29" fillId="3" borderId="13" xfId="1" applyFont="1" applyFill="1" applyBorder="1" applyAlignment="1">
      <alignment horizontal="center" vertical="center" wrapText="1"/>
    </xf>
    <xf numFmtId="0" fontId="30" fillId="0" borderId="0" xfId="0" applyFont="1"/>
    <xf numFmtId="0" fontId="31" fillId="3" borderId="13" xfId="1" applyFont="1" applyFill="1" applyBorder="1" applyAlignment="1">
      <alignment horizontal="center" vertical="center" wrapText="1"/>
    </xf>
    <xf numFmtId="3" fontId="24" fillId="2" borderId="13" xfId="0" applyNumberFormat="1" applyFont="1" applyFill="1" applyBorder="1" applyAlignment="1">
      <alignment horizontal="center" vertical="center" wrapText="1"/>
    </xf>
    <xf numFmtId="0" fontId="32" fillId="0" borderId="0" xfId="0" applyFont="1"/>
    <xf numFmtId="49" fontId="9" fillId="0" borderId="13" xfId="7" applyNumberFormat="1" applyFont="1" applyBorder="1" applyAlignment="1">
      <alignment horizontal="left" vertical="center" wrapText="1"/>
    </xf>
    <xf numFmtId="49" fontId="33" fillId="3" borderId="13" xfId="1" applyNumberFormat="1" applyFont="1" applyFill="1" applyBorder="1" applyAlignment="1">
      <alignment horizontal="left" vertical="center" wrapText="1"/>
    </xf>
    <xf numFmtId="3" fontId="23" fillId="6" borderId="13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/>
    </xf>
    <xf numFmtId="164" fontId="12" fillId="7" borderId="8" xfId="0" applyNumberFormat="1" applyFont="1" applyFill="1" applyBorder="1" applyAlignment="1">
      <alignment horizontal="right" vertical="center"/>
    </xf>
    <xf numFmtId="0" fontId="35" fillId="2" borderId="1" xfId="0" applyFont="1" applyFill="1" applyBorder="1" applyAlignment="1">
      <alignment horizontal="right" vertical="center"/>
    </xf>
    <xf numFmtId="3" fontId="35" fillId="2" borderId="1" xfId="0" applyNumberFormat="1" applyFont="1" applyFill="1" applyBorder="1" applyAlignment="1">
      <alignment horizontal="right" vertical="center"/>
    </xf>
    <xf numFmtId="0" fontId="37" fillId="5" borderId="0" xfId="0" applyFont="1" applyFill="1" applyAlignment="1">
      <alignment vertical="center" wrapText="1"/>
    </xf>
    <xf numFmtId="0" fontId="37" fillId="5" borderId="0" xfId="0" applyFont="1" applyFill="1" applyAlignment="1">
      <alignment horizontal="right" vertical="center"/>
    </xf>
    <xf numFmtId="3" fontId="35" fillId="2" borderId="1" xfId="0" applyNumberFormat="1" applyFont="1" applyFill="1" applyBorder="1" applyAlignment="1">
      <alignment horizontal="right" vertical="center" wrapText="1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center" vertical="center" wrapText="1"/>
    </xf>
    <xf numFmtId="3" fontId="37" fillId="7" borderId="8" xfId="0" applyNumberFormat="1" applyFont="1" applyFill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center" vertical="center"/>
    </xf>
    <xf numFmtId="49" fontId="9" fillId="9" borderId="14" xfId="0" applyNumberFormat="1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vertical="center"/>
    </xf>
    <xf numFmtId="0" fontId="15" fillId="11" borderId="6" xfId="0" applyFont="1" applyFill="1" applyBorder="1" applyAlignment="1">
      <alignment vertical="center"/>
    </xf>
    <xf numFmtId="49" fontId="9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0" fontId="9" fillId="13" borderId="6" xfId="0" applyFont="1" applyFill="1" applyBorder="1" applyAlignment="1">
      <alignment horizontal="right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left" vertical="center" wrapText="1"/>
    </xf>
    <xf numFmtId="3" fontId="40" fillId="9" borderId="6" xfId="0" applyNumberFormat="1" applyFont="1" applyFill="1" applyBorder="1" applyAlignment="1">
      <alignment horizontal="center" vertical="center" wrapText="1"/>
    </xf>
    <xf numFmtId="3" fontId="40" fillId="9" borderId="6" xfId="0" applyNumberFormat="1" applyFont="1" applyFill="1" applyBorder="1" applyAlignment="1">
      <alignment horizontal="right" vertical="center" wrapText="1"/>
    </xf>
    <xf numFmtId="49" fontId="9" fillId="9" borderId="13" xfId="0" applyNumberFormat="1" applyFont="1" applyFill="1" applyBorder="1" applyAlignment="1">
      <alignment horizontal="center" vertical="center"/>
    </xf>
    <xf numFmtId="49" fontId="9" fillId="13" borderId="13" xfId="0" applyNumberFormat="1" applyFont="1" applyFill="1" applyBorder="1" applyAlignment="1">
      <alignment horizontal="center" vertical="center"/>
    </xf>
    <xf numFmtId="3" fontId="9" fillId="13" borderId="13" xfId="0" applyNumberFormat="1" applyFont="1" applyFill="1" applyBorder="1" applyAlignment="1">
      <alignment horizontal="left" vertical="top"/>
    </xf>
    <xf numFmtId="49" fontId="41" fillId="6" borderId="15" xfId="0" applyNumberFormat="1" applyFont="1" applyFill="1" applyBorder="1" applyAlignment="1">
      <alignment horizontal="center" vertical="center"/>
    </xf>
    <xf numFmtId="3" fontId="41" fillId="6" borderId="15" xfId="0" applyNumberFormat="1" applyFont="1" applyFill="1" applyBorder="1" applyAlignment="1">
      <alignment horizontal="left" vertical="top"/>
    </xf>
    <xf numFmtId="49" fontId="9" fillId="15" borderId="6" xfId="0" applyNumberFormat="1" applyFont="1" applyFill="1" applyBorder="1" applyAlignment="1">
      <alignment horizontal="right" vertical="center"/>
    </xf>
    <xf numFmtId="49" fontId="9" fillId="15" borderId="6" xfId="0" applyNumberFormat="1" applyFont="1" applyFill="1" applyBorder="1" applyAlignment="1">
      <alignment vertical="center"/>
    </xf>
    <xf numFmtId="3" fontId="40" fillId="2" borderId="6" xfId="0" applyNumberFormat="1" applyFont="1" applyFill="1" applyBorder="1" applyAlignment="1">
      <alignment horizontal="center" vertical="center" wrapText="1"/>
    </xf>
    <xf numFmtId="3" fontId="40" fillId="2" borderId="6" xfId="0" applyNumberFormat="1" applyFont="1" applyFill="1" applyBorder="1" applyAlignment="1">
      <alignment horizontal="center" vertical="center"/>
    </xf>
    <xf numFmtId="3" fontId="42" fillId="6" borderId="6" xfId="0" applyNumberFormat="1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/>
    </xf>
    <xf numFmtId="3" fontId="42" fillId="0" borderId="6" xfId="0" applyNumberFormat="1" applyFont="1" applyBorder="1" applyAlignment="1">
      <alignment horizontal="center" vertical="center"/>
    </xf>
    <xf numFmtId="0" fontId="40" fillId="6" borderId="6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vertical="center"/>
    </xf>
    <xf numFmtId="0" fontId="40" fillId="9" borderId="6" xfId="0" applyFont="1" applyFill="1" applyBorder="1" applyAlignment="1">
      <alignment horizontal="center" vertical="center" wrapText="1"/>
    </xf>
    <xf numFmtId="0" fontId="40" fillId="9" borderId="6" xfId="0" applyFont="1" applyFill="1" applyBorder="1" applyAlignment="1">
      <alignment horizontal="left" vertical="center" wrapText="1"/>
    </xf>
    <xf numFmtId="0" fontId="40" fillId="9" borderId="6" xfId="0" applyFont="1" applyFill="1" applyBorder="1" applyAlignment="1">
      <alignment vertical="center"/>
    </xf>
    <xf numFmtId="49" fontId="40" fillId="9" borderId="6" xfId="0" applyNumberFormat="1" applyFont="1" applyFill="1" applyBorder="1" applyAlignment="1">
      <alignment vertical="center"/>
    </xf>
    <xf numFmtId="49" fontId="40" fillId="9" borderId="6" xfId="0" applyNumberFormat="1" applyFont="1" applyFill="1" applyBorder="1" applyAlignment="1">
      <alignment horizontal="left" vertical="center" wrapText="1"/>
    </xf>
    <xf numFmtId="0" fontId="40" fillId="10" borderId="6" xfId="0" applyFont="1" applyFill="1" applyBorder="1" applyAlignment="1">
      <alignment horizontal="center" vertical="center"/>
    </xf>
    <xf numFmtId="0" fontId="45" fillId="6" borderId="6" xfId="0" applyFont="1" applyFill="1" applyBorder="1" applyAlignment="1">
      <alignment horizontal="center" vertical="center" wrapText="1"/>
    </xf>
    <xf numFmtId="0" fontId="45" fillId="6" borderId="6" xfId="0" applyFont="1" applyFill="1" applyBorder="1" applyAlignment="1">
      <alignment horizontal="left" vertical="center" wrapText="1"/>
    </xf>
    <xf numFmtId="0" fontId="45" fillId="6" borderId="6" xfId="0" applyFont="1" applyFill="1" applyBorder="1" applyAlignment="1">
      <alignment horizontal="center" vertical="center"/>
    </xf>
    <xf numFmtId="49" fontId="44" fillId="6" borderId="6" xfId="0" applyNumberFormat="1" applyFont="1" applyFill="1" applyBorder="1" applyAlignment="1">
      <alignment horizontal="center" vertical="center"/>
    </xf>
    <xf numFmtId="49" fontId="44" fillId="6" borderId="6" xfId="0" applyNumberFormat="1" applyFont="1" applyFill="1" applyBorder="1" applyAlignment="1">
      <alignment horizontal="left" vertical="center" wrapText="1"/>
    </xf>
    <xf numFmtId="3" fontId="40" fillId="10" borderId="6" xfId="0" applyNumberFormat="1" applyFont="1" applyFill="1" applyBorder="1" applyAlignment="1">
      <alignment horizontal="right" vertical="center"/>
    </xf>
    <xf numFmtId="49" fontId="9" fillId="16" borderId="13" xfId="7" applyNumberFormat="1" applyFont="1" applyFill="1" applyBorder="1" applyAlignment="1">
      <alignment horizontal="left" vertical="center" wrapText="1"/>
    </xf>
    <xf numFmtId="3" fontId="29" fillId="16" borderId="13" xfId="1" applyNumberFormat="1" applyFont="1" applyFill="1" applyBorder="1" applyAlignment="1">
      <alignment horizontal="right" vertical="center"/>
    </xf>
    <xf numFmtId="0" fontId="35" fillId="2" borderId="20" xfId="0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3" fontId="8" fillId="17" borderId="1" xfId="0" applyNumberFormat="1" applyFont="1" applyFill="1" applyBorder="1" applyAlignment="1">
      <alignment vertical="center" wrapText="1"/>
    </xf>
    <xf numFmtId="3" fontId="24" fillId="18" borderId="6" xfId="0" applyNumberFormat="1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right" vertical="center"/>
    </xf>
    <xf numFmtId="3" fontId="35" fillId="2" borderId="20" xfId="0" applyNumberFormat="1" applyFont="1" applyFill="1" applyBorder="1" applyAlignment="1">
      <alignment horizontal="right" vertical="center"/>
    </xf>
    <xf numFmtId="3" fontId="35" fillId="18" borderId="13" xfId="0" applyNumberFormat="1" applyFont="1" applyFill="1" applyBorder="1" applyAlignment="1">
      <alignment horizontal="right" vertical="center"/>
    </xf>
    <xf numFmtId="3" fontId="24" fillId="6" borderId="5" xfId="0" applyNumberFormat="1" applyFont="1" applyFill="1" applyBorder="1" applyAlignment="1">
      <alignment horizontal="center" vertical="center" wrapText="1"/>
    </xf>
    <xf numFmtId="3" fontId="24" fillId="18" borderId="25" xfId="0" applyNumberFormat="1" applyFont="1" applyFill="1" applyBorder="1" applyAlignment="1">
      <alignment horizontal="center" vertical="center" wrapText="1"/>
    </xf>
    <xf numFmtId="3" fontId="24" fillId="18" borderId="14" xfId="0" applyNumberFormat="1" applyFont="1" applyFill="1" applyBorder="1" applyAlignment="1">
      <alignment horizontal="center" vertical="center" wrapText="1"/>
    </xf>
    <xf numFmtId="0" fontId="15" fillId="19" borderId="6" xfId="0" applyFont="1" applyFill="1" applyBorder="1" applyAlignment="1">
      <alignment vertical="center"/>
    </xf>
    <xf numFmtId="49" fontId="9" fillId="20" borderId="6" xfId="0" applyNumberFormat="1" applyFont="1" applyFill="1" applyBorder="1" applyAlignment="1">
      <alignment horizontal="right" vertical="center"/>
    </xf>
    <xf numFmtId="49" fontId="9" fillId="20" borderId="6" xfId="0" applyNumberFormat="1" applyFont="1" applyFill="1" applyBorder="1" applyAlignment="1">
      <alignment horizontal="center" vertical="center"/>
    </xf>
    <xf numFmtId="49" fontId="9" fillId="20" borderId="6" xfId="0" applyNumberFormat="1" applyFont="1" applyFill="1" applyBorder="1" applyAlignment="1">
      <alignment horizontal="left" vertical="center" wrapText="1"/>
    </xf>
    <xf numFmtId="0" fontId="14" fillId="19" borderId="6" xfId="0" applyFont="1" applyFill="1" applyBorder="1" applyAlignment="1">
      <alignment vertical="center"/>
    </xf>
    <xf numFmtId="49" fontId="10" fillId="20" borderId="6" xfId="0" applyNumberFormat="1" applyFont="1" applyFill="1" applyBorder="1" applyAlignment="1">
      <alignment horizontal="right" vertical="center"/>
    </xf>
    <xf numFmtId="49" fontId="10" fillId="20" borderId="6" xfId="0" applyNumberFormat="1" applyFont="1" applyFill="1" applyBorder="1" applyAlignment="1">
      <alignment horizontal="left" vertical="center" wrapText="1"/>
    </xf>
    <xf numFmtId="0" fontId="9" fillId="20" borderId="6" xfId="0" applyFont="1" applyFill="1" applyBorder="1" applyAlignment="1">
      <alignment horizontal="right" vertical="center"/>
    </xf>
    <xf numFmtId="0" fontId="9" fillId="20" borderId="6" xfId="0" applyFont="1" applyFill="1" applyBorder="1" applyAlignment="1">
      <alignment horizontal="center" vertical="center"/>
    </xf>
    <xf numFmtId="0" fontId="9" fillId="20" borderId="6" xfId="0" applyFont="1" applyFill="1" applyBorder="1" applyAlignment="1">
      <alignment horizontal="left" vertical="center" wrapText="1"/>
    </xf>
    <xf numFmtId="0" fontId="9" fillId="19" borderId="6" xfId="0" applyFont="1" applyFill="1" applyBorder="1" applyAlignment="1">
      <alignment vertical="center"/>
    </xf>
    <xf numFmtId="0" fontId="9" fillId="19" borderId="6" xfId="0" applyFont="1" applyFill="1" applyBorder="1" applyAlignment="1">
      <alignment horizontal="right" vertical="center"/>
    </xf>
    <xf numFmtId="0" fontId="9" fillId="19" borderId="6" xfId="0" applyFont="1" applyFill="1" applyBorder="1" applyAlignment="1">
      <alignment horizontal="center" vertical="center"/>
    </xf>
    <xf numFmtId="49" fontId="9" fillId="19" borderId="6" xfId="0" applyNumberFormat="1" applyFont="1" applyFill="1" applyBorder="1" applyAlignment="1">
      <alignment horizontal="left" vertical="center" wrapText="1"/>
    </xf>
    <xf numFmtId="49" fontId="9" fillId="20" borderId="13" xfId="0" applyNumberFormat="1" applyFont="1" applyFill="1" applyBorder="1" applyAlignment="1">
      <alignment horizontal="center" vertical="center"/>
    </xf>
    <xf numFmtId="3" fontId="9" fillId="20" borderId="13" xfId="0" applyNumberFormat="1" applyFont="1" applyFill="1" applyBorder="1" applyAlignment="1">
      <alignment horizontal="left" vertical="top"/>
    </xf>
    <xf numFmtId="49" fontId="9" fillId="19" borderId="6" xfId="0" applyNumberFormat="1" applyFont="1" applyFill="1" applyBorder="1" applyAlignment="1">
      <alignment horizontal="right" vertical="center"/>
    </xf>
    <xf numFmtId="0" fontId="10" fillId="19" borderId="6" xfId="0" applyFont="1" applyFill="1" applyBorder="1" applyAlignment="1">
      <alignment vertical="center"/>
    </xf>
    <xf numFmtId="49" fontId="38" fillId="19" borderId="6" xfId="0" applyNumberFormat="1" applyFont="1" applyFill="1" applyBorder="1" applyAlignment="1">
      <alignment horizontal="right" vertical="center"/>
    </xf>
    <xf numFmtId="0" fontId="38" fillId="19" borderId="6" xfId="0" applyFont="1" applyFill="1" applyBorder="1" applyAlignment="1">
      <alignment vertical="center"/>
    </xf>
    <xf numFmtId="49" fontId="9" fillId="20" borderId="6" xfId="0" applyNumberFormat="1" applyFont="1" applyFill="1" applyBorder="1" applyAlignment="1">
      <alignment horizontal="left" vertical="center"/>
    </xf>
    <xf numFmtId="0" fontId="38" fillId="20" borderId="6" xfId="0" applyFont="1" applyFill="1" applyBorder="1" applyAlignment="1">
      <alignment horizontal="right" vertical="center"/>
    </xf>
    <xf numFmtId="0" fontId="39" fillId="19" borderId="6" xfId="0" applyFont="1" applyFill="1" applyBorder="1" applyAlignment="1">
      <alignment vertical="center"/>
    </xf>
    <xf numFmtId="49" fontId="38" fillId="20" borderId="6" xfId="0" applyNumberFormat="1" applyFont="1" applyFill="1" applyBorder="1" applyAlignment="1">
      <alignment horizontal="left" vertical="center"/>
    </xf>
    <xf numFmtId="49" fontId="38" fillId="20" borderId="6" xfId="0" applyNumberFormat="1" applyFont="1" applyFill="1" applyBorder="1" applyAlignment="1">
      <alignment horizontal="right" vertical="center"/>
    </xf>
    <xf numFmtId="0" fontId="49" fillId="0" borderId="0" xfId="0" applyFont="1"/>
    <xf numFmtId="0" fontId="14" fillId="11" borderId="6" xfId="0" applyFont="1" applyFill="1" applyBorder="1" applyAlignment="1">
      <alignment vertical="center"/>
    </xf>
    <xf numFmtId="49" fontId="10" fillId="13" borderId="6" xfId="0" applyNumberFormat="1" applyFont="1" applyFill="1" applyBorder="1" applyAlignment="1">
      <alignment horizontal="right" vertical="center"/>
    </xf>
    <xf numFmtId="49" fontId="10" fillId="13" borderId="6" xfId="0" applyNumberFormat="1" applyFont="1" applyFill="1" applyBorder="1" applyAlignment="1">
      <alignment horizontal="center" vertical="center"/>
    </xf>
    <xf numFmtId="49" fontId="10" fillId="13" borderId="6" xfId="0" applyNumberFormat="1" applyFont="1" applyFill="1" applyBorder="1" applyAlignment="1">
      <alignment horizontal="left" vertical="center" wrapText="1"/>
    </xf>
    <xf numFmtId="49" fontId="9" fillId="15" borderId="6" xfId="0" applyNumberFormat="1" applyFont="1" applyFill="1" applyBorder="1" applyAlignment="1">
      <alignment vertical="center" wrapText="1"/>
    </xf>
    <xf numFmtId="3" fontId="50" fillId="2" borderId="6" xfId="0" applyNumberFormat="1" applyFont="1" applyFill="1" applyBorder="1" applyAlignment="1">
      <alignment horizontal="center" vertical="center" wrapText="1"/>
    </xf>
    <xf numFmtId="3" fontId="35" fillId="6" borderId="16" xfId="0" applyNumberFormat="1" applyFont="1" applyFill="1" applyBorder="1" applyAlignment="1">
      <alignment horizontal="center" vertical="center" wrapText="1"/>
    </xf>
    <xf numFmtId="49" fontId="41" fillId="6" borderId="6" xfId="0" applyNumberFormat="1" applyFont="1" applyFill="1" applyBorder="1" applyAlignment="1">
      <alignment horizontal="center" vertical="center"/>
    </xf>
    <xf numFmtId="3" fontId="41" fillId="6" borderId="6" xfId="0" applyNumberFormat="1" applyFont="1" applyFill="1" applyBorder="1" applyAlignment="1">
      <alignment horizontal="left" vertical="top"/>
    </xf>
    <xf numFmtId="3" fontId="52" fillId="3" borderId="13" xfId="1" applyNumberFormat="1" applyFont="1" applyFill="1" applyBorder="1" applyAlignment="1">
      <alignment horizontal="right" vertical="center"/>
    </xf>
    <xf numFmtId="0" fontId="14" fillId="22" borderId="6" xfId="0" applyFont="1" applyFill="1" applyBorder="1" applyAlignment="1">
      <alignment vertical="center"/>
    </xf>
    <xf numFmtId="49" fontId="9" fillId="23" borderId="6" xfId="0" applyNumberFormat="1" applyFont="1" applyFill="1" applyBorder="1" applyAlignment="1">
      <alignment horizontal="left" vertical="center" wrapText="1"/>
    </xf>
    <xf numFmtId="49" fontId="9" fillId="23" borderId="6" xfId="0" applyNumberFormat="1" applyFont="1" applyFill="1" applyBorder="1" applyAlignment="1">
      <alignment horizontal="right" vertical="center"/>
    </xf>
    <xf numFmtId="0" fontId="15" fillId="22" borderId="6" xfId="0" applyFont="1" applyFill="1" applyBorder="1" applyAlignment="1">
      <alignment vertical="center"/>
    </xf>
    <xf numFmtId="49" fontId="10" fillId="20" borderId="6" xfId="0" applyNumberFormat="1" applyFont="1" applyFill="1" applyBorder="1" applyAlignment="1">
      <alignment horizontal="center" vertical="center"/>
    </xf>
    <xf numFmtId="0" fontId="10" fillId="20" borderId="6" xfId="0" applyFont="1" applyFill="1" applyBorder="1" applyAlignment="1">
      <alignment horizontal="right" vertical="center"/>
    </xf>
    <xf numFmtId="49" fontId="10" fillId="20" borderId="6" xfId="0" applyNumberFormat="1" applyFont="1" applyFill="1" applyBorder="1" applyAlignment="1">
      <alignment horizontal="left" vertical="center"/>
    </xf>
    <xf numFmtId="3" fontId="35" fillId="2" borderId="28" xfId="0" applyNumberFormat="1" applyFont="1" applyFill="1" applyBorder="1" applyAlignment="1">
      <alignment horizontal="right" vertical="center" wrapText="1"/>
    </xf>
    <xf numFmtId="2" fontId="40" fillId="9" borderId="6" xfId="0" applyNumberFormat="1" applyFont="1" applyFill="1" applyBorder="1" applyAlignment="1">
      <alignment vertical="center"/>
    </xf>
    <xf numFmtId="2" fontId="40" fillId="9" borderId="6" xfId="0" applyNumberFormat="1" applyFont="1" applyFill="1" applyBorder="1" applyAlignment="1">
      <alignment horizontal="left" vertical="center" wrapText="1"/>
    </xf>
    <xf numFmtId="2" fontId="40" fillId="3" borderId="6" xfId="0" applyNumberFormat="1" applyFont="1" applyFill="1" applyBorder="1" applyAlignment="1">
      <alignment vertical="center"/>
    </xf>
    <xf numFmtId="2" fontId="44" fillId="6" borderId="6" xfId="0" applyNumberFormat="1" applyFont="1" applyFill="1" applyBorder="1" applyAlignment="1">
      <alignment horizontal="center" vertical="center"/>
    </xf>
    <xf numFmtId="2" fontId="44" fillId="6" borderId="6" xfId="0" applyNumberFormat="1" applyFont="1" applyFill="1" applyBorder="1" applyAlignment="1">
      <alignment horizontal="left" vertical="center" wrapText="1"/>
    </xf>
    <xf numFmtId="2" fontId="46" fillId="12" borderId="6" xfId="0" applyNumberFormat="1" applyFont="1" applyFill="1" applyBorder="1"/>
    <xf numFmtId="2" fontId="51" fillId="12" borderId="6" xfId="0" applyNumberFormat="1" applyFont="1" applyFill="1" applyBorder="1"/>
    <xf numFmtId="0" fontId="46" fillId="12" borderId="6" xfId="0" applyFont="1" applyFill="1" applyBorder="1" applyAlignment="1">
      <alignment horizontal="center"/>
    </xf>
    <xf numFmtId="0" fontId="45" fillId="15" borderId="6" xfId="0" applyFont="1" applyFill="1" applyBorder="1" applyAlignment="1">
      <alignment horizontal="left" vertical="center" wrapText="1"/>
    </xf>
    <xf numFmtId="49" fontId="44" fillId="15" borderId="6" xfId="0" applyNumberFormat="1" applyFont="1" applyFill="1" applyBorder="1" applyAlignment="1">
      <alignment horizontal="left" vertical="center" wrapText="1"/>
    </xf>
    <xf numFmtId="0" fontId="40" fillId="24" borderId="6" xfId="0" applyFont="1" applyFill="1" applyBorder="1" applyAlignment="1">
      <alignment horizontal="center" vertical="center" wrapText="1"/>
    </xf>
    <xf numFmtId="0" fontId="40" fillId="24" borderId="6" xfId="0" applyFont="1" applyFill="1" applyBorder="1" applyAlignment="1">
      <alignment horizontal="left" vertical="center" wrapText="1"/>
    </xf>
    <xf numFmtId="2" fontId="51" fillId="12" borderId="6" xfId="0" applyNumberFormat="1" applyFont="1" applyFill="1" applyBorder="1" applyAlignment="1">
      <alignment wrapText="1"/>
    </xf>
    <xf numFmtId="0" fontId="56" fillId="0" borderId="0" xfId="0" applyFont="1"/>
    <xf numFmtId="4" fontId="57" fillId="0" borderId="0" xfId="0" applyNumberFormat="1" applyFont="1"/>
    <xf numFmtId="4" fontId="0" fillId="0" borderId="0" xfId="0" applyNumberFormat="1"/>
    <xf numFmtId="0" fontId="59" fillId="0" borderId="0" xfId="0" applyFont="1" applyAlignment="1">
      <alignment horizontal="center" vertical="center" wrapText="1"/>
    </xf>
    <xf numFmtId="4" fontId="60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wrapTex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wrapText="1"/>
    </xf>
    <xf numFmtId="4" fontId="63" fillId="27" borderId="6" xfId="0" applyNumberFormat="1" applyFont="1" applyFill="1" applyBorder="1" applyAlignment="1">
      <alignment horizontal="right" wrapText="1"/>
    </xf>
    <xf numFmtId="2" fontId="60" fillId="27" borderId="4" xfId="0" applyNumberFormat="1" applyFont="1" applyFill="1" applyBorder="1" applyAlignment="1">
      <alignment horizontal="center" wrapText="1"/>
    </xf>
    <xf numFmtId="0" fontId="63" fillId="28" borderId="6" xfId="0" applyFont="1" applyFill="1" applyBorder="1" applyAlignment="1">
      <alignment wrapText="1"/>
    </xf>
    <xf numFmtId="0" fontId="64" fillId="0" borderId="6" xfId="0" applyFont="1" applyBorder="1" applyAlignment="1">
      <alignment horizontal="left" wrapText="1"/>
    </xf>
    <xf numFmtId="0" fontId="65" fillId="0" borderId="6" xfId="0" quotePrefix="1" applyFont="1" applyBorder="1" applyAlignment="1">
      <alignment horizontal="left"/>
    </xf>
    <xf numFmtId="0" fontId="63" fillId="28" borderId="6" xfId="0" applyFont="1" applyFill="1" applyBorder="1" applyAlignment="1">
      <alignment horizontal="left" wrapText="1"/>
    </xf>
    <xf numFmtId="4" fontId="63" fillId="29" borderId="6" xfId="0" applyNumberFormat="1" applyFont="1" applyFill="1" applyBorder="1" applyAlignment="1">
      <alignment horizontal="right" wrapText="1"/>
    </xf>
    <xf numFmtId="0" fontId="64" fillId="0" borderId="6" xfId="0" quotePrefix="1" applyFont="1" applyBorder="1" applyAlignment="1">
      <alignment horizontal="left"/>
    </xf>
    <xf numFmtId="4" fontId="64" fillId="0" borderId="6" xfId="0" applyNumberFormat="1" applyFont="1" applyBorder="1" applyAlignment="1">
      <alignment horizontal="right" wrapText="1"/>
    </xf>
    <xf numFmtId="4" fontId="65" fillId="0" borderId="6" xfId="0" applyNumberFormat="1" applyFont="1" applyBorder="1" applyAlignment="1">
      <alignment horizontal="right" wrapText="1"/>
    </xf>
    <xf numFmtId="0" fontId="65" fillId="0" borderId="6" xfId="0" quotePrefix="1" applyFont="1" applyBorder="1" applyAlignment="1">
      <alignment horizontal="left" vertical="center"/>
    </xf>
    <xf numFmtId="0" fontId="65" fillId="0" borderId="6" xfId="0" quotePrefix="1" applyFont="1" applyBorder="1" applyAlignment="1">
      <alignment horizontal="left" vertical="center" wrapText="1"/>
    </xf>
    <xf numFmtId="0" fontId="65" fillId="0" borderId="6" xfId="0" quotePrefix="1" applyFont="1" applyBorder="1" applyAlignment="1">
      <alignment horizontal="left" wrapText="1"/>
    </xf>
    <xf numFmtId="0" fontId="64" fillId="0" borderId="6" xfId="0" applyFont="1" applyBorder="1" applyAlignment="1">
      <alignment horizontal="left"/>
    </xf>
    <xf numFmtId="0" fontId="64" fillId="0" borderId="6" xfId="0" applyFont="1" applyBorder="1" applyAlignment="1">
      <alignment wrapText="1"/>
    </xf>
    <xf numFmtId="0" fontId="65" fillId="0" borderId="6" xfId="0" applyFont="1" applyBorder="1" applyAlignment="1">
      <alignment horizontal="left" wrapText="1"/>
    </xf>
    <xf numFmtId="0" fontId="65" fillId="0" borderId="6" xfId="0" applyFont="1" applyBorder="1" applyAlignment="1">
      <alignment wrapText="1"/>
    </xf>
    <xf numFmtId="0" fontId="63" fillId="27" borderId="6" xfId="0" applyFont="1" applyFill="1" applyBorder="1" applyAlignment="1">
      <alignment wrapText="1"/>
    </xf>
    <xf numFmtId="0" fontId="64" fillId="27" borderId="6" xfId="0" applyFont="1" applyFill="1" applyBorder="1" applyAlignment="1">
      <alignment wrapText="1"/>
    </xf>
    <xf numFmtId="0" fontId="64" fillId="28" borderId="6" xfId="0" applyFont="1" applyFill="1" applyBorder="1" applyAlignment="1">
      <alignment wrapText="1"/>
    </xf>
    <xf numFmtId="4" fontId="63" fillId="28" borderId="6" xfId="0" applyNumberFormat="1" applyFont="1" applyFill="1" applyBorder="1" applyAlignment="1">
      <alignment horizontal="right" wrapText="1"/>
    </xf>
    <xf numFmtId="4" fontId="55" fillId="0" borderId="6" xfId="0" applyNumberFormat="1" applyFont="1" applyBorder="1" applyAlignment="1">
      <alignment horizontal="right" wrapText="1"/>
    </xf>
    <xf numFmtId="4" fontId="63" fillId="0" borderId="6" xfId="0" applyNumberFormat="1" applyFont="1" applyBorder="1" applyAlignment="1">
      <alignment horizontal="right" wrapText="1"/>
    </xf>
    <xf numFmtId="0" fontId="64" fillId="0" borderId="6" xfId="0" quotePrefix="1" applyFont="1" applyBorder="1" applyAlignment="1">
      <alignment horizontal="left" wrapText="1"/>
    </xf>
    <xf numFmtId="4" fontId="55" fillId="0" borderId="0" xfId="0" applyNumberFormat="1" applyFont="1"/>
    <xf numFmtId="0" fontId="66" fillId="0" borderId="0" xfId="0" applyFont="1"/>
    <xf numFmtId="3" fontId="35" fillId="6" borderId="13" xfId="0" applyNumberFormat="1" applyFont="1" applyFill="1" applyBorder="1" applyAlignment="1">
      <alignment horizontal="center" vertical="center" wrapText="1"/>
    </xf>
    <xf numFmtId="3" fontId="42" fillId="0" borderId="13" xfId="0" applyNumberFormat="1" applyFont="1" applyBorder="1" applyAlignment="1">
      <alignment horizontal="center" vertical="center"/>
    </xf>
    <xf numFmtId="0" fontId="67" fillId="28" borderId="6" xfId="0" applyFont="1" applyFill="1" applyBorder="1" applyAlignment="1">
      <alignment horizontal="left" wrapText="1"/>
    </xf>
    <xf numFmtId="0" fontId="17" fillId="0" borderId="6" xfId="0" quotePrefix="1" applyFont="1" applyBorder="1" applyAlignment="1">
      <alignment horizontal="left"/>
    </xf>
    <xf numFmtId="4" fontId="17" fillId="0" borderId="6" xfId="0" applyNumberFormat="1" applyFont="1" applyBorder="1" applyAlignment="1">
      <alignment horizontal="right" wrapText="1"/>
    </xf>
    <xf numFmtId="4" fontId="67" fillId="28" borderId="6" xfId="0" applyNumberFormat="1" applyFont="1" applyFill="1" applyBorder="1" applyAlignment="1">
      <alignment horizontal="right" wrapText="1"/>
    </xf>
    <xf numFmtId="0" fontId="68" fillId="0" borderId="6" xfId="0" quotePrefix="1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4" fontId="68" fillId="0" borderId="6" xfId="0" applyNumberFormat="1" applyFont="1" applyBorder="1" applyAlignment="1">
      <alignment horizontal="right" wrapText="1"/>
    </xf>
    <xf numFmtId="2" fontId="69" fillId="27" borderId="4" xfId="0" applyNumberFormat="1" applyFont="1" applyFill="1" applyBorder="1" applyAlignment="1">
      <alignment horizontal="center" wrapText="1"/>
    </xf>
    <xf numFmtId="0" fontId="70" fillId="0" borderId="0" xfId="0" applyFont="1"/>
    <xf numFmtId="0" fontId="64" fillId="3" borderId="6" xfId="0" applyFont="1" applyFill="1" applyBorder="1" applyAlignment="1">
      <alignment horizontal="left" wrapText="1"/>
    </xf>
    <xf numFmtId="4" fontId="64" fillId="3" borderId="6" xfId="0" applyNumberFormat="1" applyFont="1" applyFill="1" applyBorder="1" applyAlignment="1">
      <alignment horizontal="right" wrapText="1"/>
    </xf>
    <xf numFmtId="0" fontId="68" fillId="0" borderId="6" xfId="0" applyFont="1" applyBorder="1" applyAlignment="1">
      <alignment horizontal="left" wrapText="1"/>
    </xf>
    <xf numFmtId="0" fontId="68" fillId="0" borderId="6" xfId="0" applyFont="1" applyBorder="1" applyAlignment="1">
      <alignment wrapText="1"/>
    </xf>
    <xf numFmtId="0" fontId="71" fillId="0" borderId="6" xfId="0" applyFont="1" applyBorder="1" applyAlignment="1">
      <alignment wrapText="1"/>
    </xf>
    <xf numFmtId="0" fontId="63" fillId="3" borderId="6" xfId="0" applyFont="1" applyFill="1" applyBorder="1" applyAlignment="1">
      <alignment horizontal="left" wrapText="1"/>
    </xf>
    <xf numFmtId="4" fontId="63" fillId="3" borderId="6" xfId="0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0" fontId="68" fillId="3" borderId="6" xfId="0" quotePrefix="1" applyFont="1" applyFill="1" applyBorder="1" applyAlignment="1">
      <alignment horizontal="left"/>
    </xf>
    <xf numFmtId="0" fontId="17" fillId="3" borderId="6" xfId="0" quotePrefix="1" applyFont="1" applyFill="1" applyBorder="1" applyAlignment="1">
      <alignment horizontal="left"/>
    </xf>
    <xf numFmtId="0" fontId="63" fillId="0" borderId="6" xfId="0" quotePrefix="1" applyFont="1" applyBorder="1" applyAlignment="1">
      <alignment horizontal="left"/>
    </xf>
    <xf numFmtId="4" fontId="64" fillId="33" borderId="6" xfId="0" applyNumberFormat="1" applyFont="1" applyFill="1" applyBorder="1" applyAlignment="1">
      <alignment horizontal="right" wrapText="1"/>
    </xf>
    <xf numFmtId="4" fontId="65" fillId="33" borderId="6" xfId="0" applyNumberFormat="1" applyFont="1" applyFill="1" applyBorder="1" applyAlignment="1">
      <alignment horizontal="right" wrapText="1"/>
    </xf>
    <xf numFmtId="4" fontId="17" fillId="33" borderId="6" xfId="0" applyNumberFormat="1" applyFont="1" applyFill="1" applyBorder="1" applyAlignment="1">
      <alignment horizontal="right" wrapText="1"/>
    </xf>
    <xf numFmtId="4" fontId="64" fillId="26" borderId="6" xfId="0" applyNumberFormat="1" applyFont="1" applyFill="1" applyBorder="1" applyAlignment="1">
      <alignment horizontal="right" wrapText="1"/>
    </xf>
    <xf numFmtId="4" fontId="17" fillId="26" borderId="6" xfId="0" applyNumberFormat="1" applyFont="1" applyFill="1" applyBorder="1" applyAlignment="1">
      <alignment horizontal="right" wrapText="1"/>
    </xf>
    <xf numFmtId="4" fontId="65" fillId="26" borderId="6" xfId="0" applyNumberFormat="1" applyFont="1" applyFill="1" applyBorder="1" applyAlignment="1">
      <alignment horizontal="right" wrapText="1"/>
    </xf>
    <xf numFmtId="4" fontId="68" fillId="26" borderId="6" xfId="0" applyNumberFormat="1" applyFont="1" applyFill="1" applyBorder="1" applyAlignment="1">
      <alignment horizontal="right" wrapText="1"/>
    </xf>
    <xf numFmtId="2" fontId="60" fillId="30" borderId="4" xfId="0" applyNumberFormat="1" applyFont="1" applyFill="1" applyBorder="1" applyAlignment="1">
      <alignment horizontal="center" wrapText="1"/>
    </xf>
    <xf numFmtId="0" fontId="68" fillId="0" borderId="6" xfId="0" quotePrefix="1" applyFont="1" applyBorder="1" applyAlignment="1">
      <alignment horizontal="left" wrapText="1"/>
    </xf>
    <xf numFmtId="0" fontId="72" fillId="0" borderId="6" xfId="0" quotePrefix="1" applyFont="1" applyBorder="1" applyAlignment="1">
      <alignment horizontal="left"/>
    </xf>
    <xf numFmtId="0" fontId="17" fillId="0" borderId="6" xfId="0" applyFont="1" applyBorder="1" applyAlignment="1">
      <alignment wrapText="1"/>
    </xf>
    <xf numFmtId="0" fontId="73" fillId="0" borderId="6" xfId="0" quotePrefix="1" applyFont="1" applyBorder="1" applyAlignment="1">
      <alignment horizontal="left"/>
    </xf>
    <xf numFmtId="0" fontId="63" fillId="3" borderId="6" xfId="0" applyFont="1" applyFill="1" applyBorder="1" applyAlignment="1">
      <alignment wrapText="1"/>
    </xf>
    <xf numFmtId="4" fontId="64" fillId="31" borderId="6" xfId="0" applyNumberFormat="1" applyFont="1" applyFill="1" applyBorder="1" applyAlignment="1">
      <alignment horizontal="right" wrapText="1"/>
    </xf>
    <xf numFmtId="4" fontId="65" fillId="31" borderId="6" xfId="0" applyNumberFormat="1" applyFont="1" applyFill="1" applyBorder="1" applyAlignment="1">
      <alignment horizontal="right" wrapText="1"/>
    </xf>
    <xf numFmtId="4" fontId="68" fillId="31" borderId="6" xfId="0" applyNumberFormat="1" applyFont="1" applyFill="1" applyBorder="1" applyAlignment="1">
      <alignment horizontal="right" wrapText="1"/>
    </xf>
    <xf numFmtId="4" fontId="17" fillId="31" borderId="6" xfId="0" applyNumberFormat="1" applyFont="1" applyFill="1" applyBorder="1" applyAlignment="1">
      <alignment horizontal="right" wrapText="1"/>
    </xf>
    <xf numFmtId="4" fontId="68" fillId="3" borderId="6" xfId="0" applyNumberFormat="1" applyFont="1" applyFill="1" applyBorder="1" applyAlignment="1">
      <alignment horizontal="right" wrapText="1"/>
    </xf>
    <xf numFmtId="4" fontId="17" fillId="3" borderId="6" xfId="0" applyNumberFormat="1" applyFont="1" applyFill="1" applyBorder="1" applyAlignment="1">
      <alignment horizontal="right" wrapText="1"/>
    </xf>
    <xf numFmtId="4" fontId="68" fillId="32" borderId="6" xfId="0" applyNumberFormat="1" applyFont="1" applyFill="1" applyBorder="1" applyAlignment="1">
      <alignment horizontal="right" wrapText="1"/>
    </xf>
    <xf numFmtId="4" fontId="17" fillId="32" borderId="6" xfId="0" applyNumberFormat="1" applyFont="1" applyFill="1" applyBorder="1" applyAlignment="1">
      <alignment horizontal="right" wrapText="1"/>
    </xf>
    <xf numFmtId="4" fontId="68" fillId="33" borderId="6" xfId="0" applyNumberFormat="1" applyFont="1" applyFill="1" applyBorder="1" applyAlignment="1">
      <alignment horizontal="right" wrapText="1"/>
    </xf>
    <xf numFmtId="4" fontId="63" fillId="33" borderId="6" xfId="0" applyNumberFormat="1" applyFont="1" applyFill="1" applyBorder="1" applyAlignment="1">
      <alignment horizontal="right" wrapText="1"/>
    </xf>
    <xf numFmtId="4" fontId="64" fillId="32" borderId="6" xfId="0" applyNumberFormat="1" applyFont="1" applyFill="1" applyBorder="1" applyAlignment="1">
      <alignment horizontal="right" wrapText="1"/>
    </xf>
    <xf numFmtId="4" fontId="65" fillId="32" borderId="6" xfId="0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 wrapText="1"/>
    </xf>
    <xf numFmtId="4" fontId="65" fillId="3" borderId="6" xfId="0" applyNumberFormat="1" applyFont="1" applyFill="1" applyBorder="1" applyAlignment="1">
      <alignment horizontal="right" wrapText="1"/>
    </xf>
    <xf numFmtId="4" fontId="74" fillId="0" borderId="6" xfId="0" applyNumberFormat="1" applyFont="1" applyBorder="1" applyAlignment="1">
      <alignment horizontal="right" wrapText="1"/>
    </xf>
    <xf numFmtId="4" fontId="67" fillId="34" borderId="6" xfId="0" applyNumberFormat="1" applyFont="1" applyFill="1" applyBorder="1" applyAlignment="1">
      <alignment horizontal="right" wrapText="1"/>
    </xf>
    <xf numFmtId="4" fontId="67" fillId="27" borderId="6" xfId="0" applyNumberFormat="1" applyFont="1" applyFill="1" applyBorder="1" applyAlignment="1">
      <alignment horizontal="right" wrapText="1"/>
    </xf>
    <xf numFmtId="0" fontId="67" fillId="29" borderId="6" xfId="0" applyFont="1" applyFill="1" applyBorder="1" applyAlignment="1">
      <alignment wrapText="1"/>
    </xf>
    <xf numFmtId="0" fontId="68" fillId="0" borderId="0" xfId="0" applyFont="1" applyAlignment="1">
      <alignment horizontal="left"/>
    </xf>
    <xf numFmtId="4" fontId="63" fillId="32" borderId="6" xfId="0" applyNumberFormat="1" applyFont="1" applyFill="1" applyBorder="1" applyAlignment="1">
      <alignment horizontal="right" wrapText="1"/>
    </xf>
    <xf numFmtId="4" fontId="55" fillId="32" borderId="6" xfId="0" applyNumberFormat="1" applyFont="1" applyFill="1" applyBorder="1" applyAlignment="1">
      <alignment horizontal="right" wrapText="1"/>
    </xf>
    <xf numFmtId="4" fontId="74" fillId="32" borderId="6" xfId="0" applyNumberFormat="1" applyFont="1" applyFill="1" applyBorder="1" applyAlignment="1">
      <alignment horizontal="right" wrapText="1"/>
    </xf>
    <xf numFmtId="0" fontId="35" fillId="3" borderId="0" xfId="1" applyFont="1" applyFill="1" applyAlignment="1">
      <alignment horizontal="center" vertical="center" wrapText="1"/>
    </xf>
    <xf numFmtId="0" fontId="35" fillId="3" borderId="0" xfId="1" applyFont="1" applyFill="1" applyAlignment="1">
      <alignment horizontal="left" vertical="center" wrapText="1"/>
    </xf>
    <xf numFmtId="0" fontId="18" fillId="0" borderId="0" xfId="0" applyFont="1" applyAlignment="1">
      <alignment horizontal="left"/>
    </xf>
    <xf numFmtId="0" fontId="60" fillId="26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0" fillId="26" borderId="6" xfId="0" applyFont="1" applyFill="1" applyBorder="1" applyAlignment="1">
      <alignment horizontal="center" vertical="center" wrapText="1"/>
    </xf>
    <xf numFmtId="0" fontId="64" fillId="3" borderId="6" xfId="0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right"/>
    </xf>
    <xf numFmtId="3" fontId="7" fillId="3" borderId="6" xfId="0" applyNumberFormat="1" applyFont="1" applyFill="1" applyBorder="1" applyAlignment="1">
      <alignment horizontal="right" wrapText="1"/>
    </xf>
    <xf numFmtId="0" fontId="0" fillId="0" borderId="6" xfId="0" applyBorder="1"/>
    <xf numFmtId="0" fontId="75" fillId="3" borderId="6" xfId="0" quotePrefix="1" applyFont="1" applyFill="1" applyBorder="1" applyAlignment="1">
      <alignment horizontal="left" vertical="center" wrapText="1" indent="1"/>
    </xf>
    <xf numFmtId="0" fontId="75" fillId="3" borderId="6" xfId="0" applyFont="1" applyFill="1" applyBorder="1" applyAlignment="1">
      <alignment horizontal="left" vertical="center" indent="1"/>
    </xf>
    <xf numFmtId="0" fontId="75" fillId="3" borderId="6" xfId="0" applyFont="1" applyFill="1" applyBorder="1" applyAlignment="1">
      <alignment horizontal="left" vertical="center" wrapText="1" indent="1"/>
    </xf>
    <xf numFmtId="0" fontId="65" fillId="3" borderId="6" xfId="0" applyFont="1" applyFill="1" applyBorder="1" applyAlignment="1">
      <alignment horizontal="left" vertical="center" wrapText="1"/>
    </xf>
    <xf numFmtId="0" fontId="65" fillId="3" borderId="6" xfId="0" quotePrefix="1" applyFont="1" applyFill="1" applyBorder="1" applyAlignment="1">
      <alignment horizontal="left" vertical="center"/>
    </xf>
    <xf numFmtId="0" fontId="65" fillId="3" borderId="6" xfId="0" quotePrefix="1" applyFont="1" applyFill="1" applyBorder="1" applyAlignment="1">
      <alignment horizontal="left" vertical="center" wrapText="1"/>
    </xf>
    <xf numFmtId="0" fontId="75" fillId="3" borderId="6" xfId="0" quotePrefix="1" applyFont="1" applyFill="1" applyBorder="1" applyAlignment="1">
      <alignment horizontal="left" vertical="center"/>
    </xf>
    <xf numFmtId="0" fontId="75" fillId="3" borderId="6" xfId="0" quotePrefix="1" applyFont="1" applyFill="1" applyBorder="1" applyAlignment="1">
      <alignment horizontal="left" vertical="center" wrapText="1"/>
    </xf>
    <xf numFmtId="0" fontId="64" fillId="3" borderId="6" xfId="0" applyFont="1" applyFill="1" applyBorder="1" applyAlignment="1">
      <alignment horizontal="left" vertical="center"/>
    </xf>
    <xf numFmtId="0" fontId="64" fillId="3" borderId="6" xfId="0" applyFont="1" applyFill="1" applyBorder="1" applyAlignment="1">
      <alignment vertical="center" wrapText="1"/>
    </xf>
    <xf numFmtId="0" fontId="65" fillId="3" borderId="6" xfId="0" applyFont="1" applyFill="1" applyBorder="1" applyAlignment="1">
      <alignment vertical="center" wrapText="1"/>
    </xf>
    <xf numFmtId="0" fontId="65" fillId="3" borderId="6" xfId="0" applyFont="1" applyFill="1" applyBorder="1" applyAlignment="1">
      <alignment horizontal="left" vertical="center"/>
    </xf>
    <xf numFmtId="0" fontId="61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3" borderId="23" xfId="0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horizontal="center" vertical="center"/>
    </xf>
    <xf numFmtId="4" fontId="40" fillId="9" borderId="6" xfId="0" applyNumberFormat="1" applyFont="1" applyFill="1" applyBorder="1" applyAlignment="1">
      <alignment horizontal="right" vertical="center" wrapText="1"/>
    </xf>
    <xf numFmtId="4" fontId="40" fillId="10" borderId="6" xfId="0" applyNumberFormat="1" applyFont="1" applyFill="1" applyBorder="1" applyAlignment="1">
      <alignment vertical="center"/>
    </xf>
    <xf numFmtId="4" fontId="9" fillId="13" borderId="6" xfId="0" applyNumberFormat="1" applyFont="1" applyFill="1" applyBorder="1" applyAlignment="1">
      <alignment horizontal="right" vertical="center"/>
    </xf>
    <xf numFmtId="4" fontId="9" fillId="6" borderId="6" xfId="0" applyNumberFormat="1" applyFont="1" applyFill="1" applyBorder="1" applyAlignment="1">
      <alignment horizontal="right" vertical="center"/>
    </xf>
    <xf numFmtId="4" fontId="9" fillId="20" borderId="6" xfId="0" applyNumberFormat="1" applyFont="1" applyFill="1" applyBorder="1" applyAlignment="1">
      <alignment horizontal="right" vertical="center"/>
    </xf>
    <xf numFmtId="4" fontId="9" fillId="8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10" fillId="6" borderId="6" xfId="0" applyNumberFormat="1" applyFont="1" applyFill="1" applyBorder="1" applyAlignment="1">
      <alignment horizontal="right" vertical="center"/>
    </xf>
    <xf numFmtId="4" fontId="9" fillId="23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 wrapText="1"/>
    </xf>
    <xf numFmtId="4" fontId="9" fillId="20" borderId="6" xfId="0" applyNumberFormat="1" applyFont="1" applyFill="1" applyBorder="1" applyAlignment="1">
      <alignment horizontal="right" vertical="center" wrapText="1"/>
    </xf>
    <xf numFmtId="4" fontId="10" fillId="20" borderId="6" xfId="0" applyNumberFormat="1" applyFont="1" applyFill="1" applyBorder="1" applyAlignment="1">
      <alignment horizontal="right" vertical="center" wrapText="1"/>
    </xf>
    <xf numFmtId="4" fontId="10" fillId="8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19" borderId="6" xfId="0" applyNumberFormat="1" applyFont="1" applyFill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 vertical="center"/>
    </xf>
    <xf numFmtId="4" fontId="10" fillId="13" borderId="6" xfId="0" applyNumberFormat="1" applyFont="1" applyFill="1" applyBorder="1" applyAlignment="1">
      <alignment horizontal="right" vertical="center"/>
    </xf>
    <xf numFmtId="4" fontId="9" fillId="9" borderId="13" xfId="0" applyNumberFormat="1" applyFont="1" applyFill="1" applyBorder="1" applyAlignment="1">
      <alignment vertical="center"/>
    </xf>
    <xf numFmtId="4" fontId="9" fillId="9" borderId="13" xfId="0" applyNumberFormat="1" applyFont="1" applyFill="1" applyBorder="1" applyAlignment="1">
      <alignment horizontal="right" vertical="center"/>
    </xf>
    <xf numFmtId="4" fontId="9" fillId="13" borderId="13" xfId="0" applyNumberFormat="1" applyFont="1" applyFill="1" applyBorder="1" applyAlignment="1">
      <alignment vertical="center"/>
    </xf>
    <xf numFmtId="4" fontId="9" fillId="6" borderId="13" xfId="0" applyNumberFormat="1" applyFont="1" applyFill="1" applyBorder="1" applyAlignment="1">
      <alignment vertical="center"/>
    </xf>
    <xf numFmtId="4" fontId="9" fillId="13" borderId="13" xfId="0" applyNumberFormat="1" applyFont="1" applyFill="1" applyBorder="1" applyAlignment="1">
      <alignment horizontal="right" vertical="center"/>
    </xf>
    <xf numFmtId="4" fontId="9" fillId="20" borderId="13" xfId="0" applyNumberFormat="1" applyFont="1" applyFill="1" applyBorder="1" applyAlignment="1">
      <alignment vertical="center"/>
    </xf>
    <xf numFmtId="4" fontId="9" fillId="8" borderId="13" xfId="0" applyNumberFormat="1" applyFont="1" applyFill="1" applyBorder="1" applyAlignment="1">
      <alignment vertical="center"/>
    </xf>
    <xf numFmtId="4" fontId="9" fillId="8" borderId="13" xfId="0" applyNumberFormat="1" applyFont="1" applyFill="1" applyBorder="1" applyAlignment="1">
      <alignment horizontal="right" vertical="center"/>
    </xf>
    <xf numFmtId="4" fontId="41" fillId="6" borderId="15" xfId="0" applyNumberFormat="1" applyFont="1" applyFill="1" applyBorder="1" applyAlignment="1">
      <alignment vertical="center"/>
    </xf>
    <xf numFmtId="4" fontId="41" fillId="8" borderId="15" xfId="0" applyNumberFormat="1" applyFont="1" applyFill="1" applyBorder="1" applyAlignment="1">
      <alignment vertical="center"/>
    </xf>
    <xf numFmtId="4" fontId="9" fillId="8" borderId="15" xfId="0" applyNumberFormat="1" applyFont="1" applyFill="1" applyBorder="1" applyAlignment="1">
      <alignment horizontal="right" vertical="center"/>
    </xf>
    <xf numFmtId="4" fontId="41" fillId="6" borderId="6" xfId="0" applyNumberFormat="1" applyFont="1" applyFill="1" applyBorder="1" applyAlignment="1">
      <alignment vertical="center"/>
    </xf>
    <xf numFmtId="4" fontId="41" fillId="8" borderId="6" xfId="0" applyNumberFormat="1" applyFont="1" applyFill="1" applyBorder="1" applyAlignment="1">
      <alignment vertical="center"/>
    </xf>
    <xf numFmtId="4" fontId="9" fillId="21" borderId="14" xfId="0" applyNumberFormat="1" applyFont="1" applyFill="1" applyBorder="1" applyAlignment="1">
      <alignment vertical="center"/>
    </xf>
    <xf numFmtId="4" fontId="9" fillId="21" borderId="0" xfId="0" applyNumberFormat="1" applyFont="1" applyFill="1" applyAlignment="1">
      <alignment horizontal="right" vertical="center"/>
    </xf>
    <xf numFmtId="4" fontId="11" fillId="14" borderId="14" xfId="0" applyNumberFormat="1" applyFont="1" applyFill="1" applyBorder="1" applyAlignment="1">
      <alignment horizontal="right" vertical="center"/>
    </xf>
    <xf numFmtId="0" fontId="39" fillId="31" borderId="6" xfId="0" applyFont="1" applyFill="1" applyBorder="1" applyAlignment="1">
      <alignment vertical="center"/>
    </xf>
    <xf numFmtId="49" fontId="38" fillId="18" borderId="6" xfId="0" applyNumberFormat="1" applyFont="1" applyFill="1" applyBorder="1" applyAlignment="1">
      <alignment horizontal="right" vertical="center"/>
    </xf>
    <xf numFmtId="49" fontId="38" fillId="18" borderId="6" xfId="0" applyNumberFormat="1" applyFont="1" applyFill="1" applyBorder="1" applyAlignment="1">
      <alignment horizontal="left" vertical="center" wrapText="1"/>
    </xf>
    <xf numFmtId="4" fontId="38" fillId="18" borderId="6" xfId="0" applyNumberFormat="1" applyFont="1" applyFill="1" applyBorder="1" applyAlignment="1">
      <alignment horizontal="right" vertical="center"/>
    </xf>
    <xf numFmtId="4" fontId="9" fillId="9" borderId="14" xfId="0" applyNumberFormat="1" applyFont="1" applyFill="1" applyBorder="1" applyAlignment="1">
      <alignment horizontal="right" vertical="center" wrapText="1"/>
    </xf>
    <xf numFmtId="4" fontId="10" fillId="10" borderId="6" xfId="0" applyNumberFormat="1" applyFont="1" applyFill="1" applyBorder="1" applyAlignment="1">
      <alignment horizontal="right" vertical="center"/>
    </xf>
    <xf numFmtId="4" fontId="9" fillId="15" borderId="6" xfId="0" applyNumberFormat="1" applyFont="1" applyFill="1" applyBorder="1" applyAlignment="1">
      <alignment horizontal="right" vertical="center"/>
    </xf>
    <xf numFmtId="4" fontId="9" fillId="12" borderId="6" xfId="0" applyNumberFormat="1" applyFont="1" applyFill="1" applyBorder="1" applyAlignment="1">
      <alignment horizontal="right" vertical="center"/>
    </xf>
    <xf numFmtId="4" fontId="10" fillId="4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38" fillId="19" borderId="6" xfId="0" applyNumberFormat="1" applyFont="1" applyFill="1" applyBorder="1" applyAlignment="1">
      <alignment horizontal="right" vertical="center"/>
    </xf>
    <xf numFmtId="4" fontId="38" fillId="4" borderId="6" xfId="0" applyNumberFormat="1" applyFont="1" applyFill="1" applyBorder="1" applyAlignment="1">
      <alignment horizontal="right" vertical="center"/>
    </xf>
    <xf numFmtId="4" fontId="9" fillId="20" borderId="6" xfId="0" applyNumberFormat="1" applyFont="1" applyFill="1" applyBorder="1" applyAlignment="1">
      <alignment vertical="center"/>
    </xf>
    <xf numFmtId="4" fontId="9" fillId="8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10" fillId="8" borderId="6" xfId="0" applyNumberFormat="1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9" fillId="8" borderId="6" xfId="0" applyNumberFormat="1" applyFont="1" applyFill="1" applyBorder="1" applyAlignment="1">
      <alignment horizontal="right" vertical="center" wrapText="1"/>
    </xf>
    <xf numFmtId="4" fontId="14" fillId="0" borderId="6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" fontId="10" fillId="19" borderId="6" xfId="0" applyNumberFormat="1" applyFont="1" applyFill="1" applyBorder="1" applyAlignment="1">
      <alignment horizontal="right" vertical="center"/>
    </xf>
    <xf numFmtId="4" fontId="9" fillId="9" borderId="6" xfId="0" applyNumberFormat="1" applyFont="1" applyFill="1" applyBorder="1" applyAlignment="1">
      <alignment horizontal="right" vertical="center"/>
    </xf>
    <xf numFmtId="4" fontId="38" fillId="20" borderId="6" xfId="0" applyNumberFormat="1" applyFont="1" applyFill="1" applyBorder="1" applyAlignment="1">
      <alignment horizontal="right" vertical="center"/>
    </xf>
    <xf numFmtId="4" fontId="38" fillId="8" borderId="6" xfId="0" applyNumberFormat="1" applyFont="1" applyFill="1" applyBorder="1" applyAlignment="1">
      <alignment horizontal="right" vertical="center"/>
    </xf>
    <xf numFmtId="49" fontId="41" fillId="19" borderId="6" xfId="0" applyNumberFormat="1" applyFont="1" applyFill="1" applyBorder="1" applyAlignment="1">
      <alignment horizontal="right" vertical="center"/>
    </xf>
    <xf numFmtId="0" fontId="41" fillId="19" borderId="6" xfId="0" applyFont="1" applyFill="1" applyBorder="1" applyAlignment="1">
      <alignment vertical="center"/>
    </xf>
    <xf numFmtId="4" fontId="41" fillId="19" borderId="6" xfId="0" applyNumberFormat="1" applyFont="1" applyFill="1" applyBorder="1" applyAlignment="1">
      <alignment horizontal="right" vertical="center"/>
    </xf>
    <xf numFmtId="4" fontId="35" fillId="17" borderId="1" xfId="0" applyNumberFormat="1" applyFont="1" applyFill="1" applyBorder="1" applyAlignment="1">
      <alignment vertical="center" wrapText="1"/>
    </xf>
    <xf numFmtId="4" fontId="35" fillId="17" borderId="20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18" fillId="2" borderId="20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/>
    </xf>
    <xf numFmtId="4" fontId="18" fillId="2" borderId="20" xfId="0" applyNumberFormat="1" applyFont="1" applyFill="1" applyBorder="1" applyAlignment="1">
      <alignment vertical="center"/>
    </xf>
    <xf numFmtId="4" fontId="35" fillId="7" borderId="1" xfId="0" applyNumberFormat="1" applyFont="1" applyFill="1" applyBorder="1" applyAlignment="1">
      <alignment horizontal="right" vertical="center"/>
    </xf>
    <xf numFmtId="4" fontId="35" fillId="7" borderId="20" xfId="0" applyNumberFormat="1" applyFont="1" applyFill="1" applyBorder="1" applyAlignment="1">
      <alignment horizontal="right" vertical="center"/>
    </xf>
    <xf numFmtId="4" fontId="37" fillId="7" borderId="8" xfId="0" applyNumberFormat="1" applyFont="1" applyFill="1" applyBorder="1" applyAlignment="1">
      <alignment horizontal="right" vertical="center"/>
    </xf>
    <xf numFmtId="4" fontId="37" fillId="7" borderId="24" xfId="0" applyNumberFormat="1" applyFont="1" applyFill="1" applyBorder="1" applyAlignment="1">
      <alignment horizontal="right" vertical="center"/>
    </xf>
    <xf numFmtId="4" fontId="44" fillId="6" borderId="6" xfId="0" applyNumberFormat="1" applyFont="1" applyFill="1" applyBorder="1" applyAlignment="1">
      <alignment horizontal="right" vertical="center" wrapText="1"/>
    </xf>
    <xf numFmtId="4" fontId="44" fillId="0" borderId="6" xfId="0" applyNumberFormat="1" applyFont="1" applyBorder="1" applyAlignment="1">
      <alignment horizontal="right" vertical="center"/>
    </xf>
    <xf numFmtId="4" fontId="40" fillId="25" borderId="6" xfId="0" applyNumberFormat="1" applyFont="1" applyFill="1" applyBorder="1" applyAlignment="1">
      <alignment horizontal="right" vertical="center"/>
    </xf>
    <xf numFmtId="4" fontId="40" fillId="9" borderId="6" xfId="0" applyNumberFormat="1" applyFont="1" applyFill="1" applyBorder="1" applyAlignment="1">
      <alignment horizontal="right" vertical="center"/>
    </xf>
    <xf numFmtId="4" fontId="44" fillId="6" borderId="6" xfId="0" applyNumberFormat="1" applyFont="1" applyFill="1" applyBorder="1" applyAlignment="1">
      <alignment horizontal="right" vertical="center"/>
    </xf>
    <xf numFmtId="4" fontId="44" fillId="3" borderId="6" xfId="0" applyNumberFormat="1" applyFont="1" applyFill="1" applyBorder="1" applyAlignment="1">
      <alignment horizontal="right" vertical="center"/>
    </xf>
    <xf numFmtId="4" fontId="40" fillId="6" borderId="6" xfId="0" applyNumberFormat="1" applyFont="1" applyFill="1" applyBorder="1" applyAlignment="1">
      <alignment horizontal="right" vertical="center" wrapText="1"/>
    </xf>
    <xf numFmtId="4" fontId="46" fillId="12" borderId="6" xfId="0" applyNumberFormat="1" applyFont="1" applyFill="1" applyBorder="1"/>
    <xf numFmtId="4" fontId="42" fillId="8" borderId="4" xfId="0" applyNumberFormat="1" applyFont="1" applyFill="1" applyBorder="1" applyAlignment="1">
      <alignment horizontal="center" vertical="center" wrapText="1"/>
    </xf>
    <xf numFmtId="4" fontId="42" fillId="8" borderId="5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right" vertical="center" wrapText="1"/>
    </xf>
    <xf numFmtId="4" fontId="54" fillId="16" borderId="13" xfId="7" applyNumberFormat="1" applyFont="1" applyFill="1" applyBorder="1" applyAlignment="1">
      <alignment horizontal="right" vertical="center"/>
    </xf>
    <xf numFmtId="4" fontId="52" fillId="3" borderId="13" xfId="1" applyNumberFormat="1" applyFont="1" applyFill="1" applyBorder="1" applyAlignment="1">
      <alignment horizontal="right" vertical="center"/>
    </xf>
    <xf numFmtId="4" fontId="34" fillId="0" borderId="13" xfId="7" applyNumberFormat="1" applyFont="1" applyBorder="1" applyAlignment="1">
      <alignment horizontal="right" vertical="center"/>
    </xf>
    <xf numFmtId="4" fontId="53" fillId="3" borderId="13" xfId="1" applyNumberFormat="1" applyFont="1" applyFill="1" applyBorder="1" applyAlignment="1">
      <alignment horizontal="right" vertical="center" wrapText="1"/>
    </xf>
    <xf numFmtId="4" fontId="35" fillId="2" borderId="1" xfId="0" applyNumberFormat="1" applyFont="1" applyFill="1" applyBorder="1" applyAlignment="1">
      <alignment horizontal="right" vertical="center" wrapText="1"/>
    </xf>
    <xf numFmtId="4" fontId="35" fillId="2" borderId="20" xfId="0" applyNumberFormat="1" applyFont="1" applyFill="1" applyBorder="1" applyAlignment="1">
      <alignment horizontal="right" vertical="center" wrapText="1"/>
    </xf>
    <xf numFmtId="4" fontId="35" fillId="2" borderId="28" xfId="0" applyNumberFormat="1" applyFont="1" applyFill="1" applyBorder="1" applyAlignment="1">
      <alignment horizontal="right" vertical="center" wrapText="1"/>
    </xf>
    <xf numFmtId="4" fontId="35" fillId="2" borderId="29" xfId="0" applyNumberFormat="1" applyFont="1" applyFill="1" applyBorder="1" applyAlignment="1">
      <alignment horizontal="right" vertical="center" wrapText="1"/>
    </xf>
    <xf numFmtId="4" fontId="37" fillId="5" borderId="24" xfId="0" applyNumberFormat="1" applyFont="1" applyFill="1" applyBorder="1" applyAlignment="1">
      <alignment horizontal="right" vertical="center"/>
    </xf>
    <xf numFmtId="4" fontId="36" fillId="2" borderId="0" xfId="0" applyNumberFormat="1" applyFont="1" applyFill="1" applyAlignment="1">
      <alignment vertical="center"/>
    </xf>
    <xf numFmtId="4" fontId="35" fillId="18" borderId="13" xfId="0" applyNumberFormat="1" applyFont="1" applyFill="1" applyBorder="1" applyAlignment="1">
      <alignment horizontal="right" vertical="center"/>
    </xf>
    <xf numFmtId="49" fontId="10" fillId="6" borderId="6" xfId="0" applyNumberFormat="1" applyFont="1" applyFill="1" applyBorder="1" applyAlignment="1">
      <alignment horizontal="center" vertical="center"/>
    </xf>
    <xf numFmtId="14" fontId="45" fillId="6" borderId="6" xfId="0" applyNumberFormat="1" applyFont="1" applyFill="1" applyBorder="1" applyAlignment="1">
      <alignment horizontal="center" vertical="center" wrapText="1"/>
    </xf>
    <xf numFmtId="14" fontId="45" fillId="6" borderId="6" xfId="0" applyNumberFormat="1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left" wrapText="1"/>
    </xf>
    <xf numFmtId="0" fontId="17" fillId="0" borderId="7" xfId="0" quotePrefix="1" applyFont="1" applyBorder="1" applyAlignment="1">
      <alignment horizontal="left"/>
    </xf>
    <xf numFmtId="0" fontId="64" fillId="0" borderId="7" xfId="0" quotePrefix="1" applyFont="1" applyBorder="1" applyAlignment="1">
      <alignment horizontal="left"/>
    </xf>
    <xf numFmtId="0" fontId="65" fillId="0" borderId="7" xfId="0" applyFont="1" applyBorder="1" applyAlignment="1">
      <alignment wrapText="1"/>
    </xf>
    <xf numFmtId="4" fontId="55" fillId="3" borderId="6" xfId="0" applyNumberFormat="1" applyFont="1" applyFill="1" applyBorder="1" applyAlignment="1">
      <alignment horizontal="right" wrapText="1"/>
    </xf>
    <xf numFmtId="0" fontId="65" fillId="0" borderId="7" xfId="0" quotePrefix="1" applyFont="1" applyBorder="1" applyAlignment="1">
      <alignment horizontal="left"/>
    </xf>
    <xf numFmtId="0" fontId="64" fillId="0" borderId="25" xfId="0" applyFont="1" applyBorder="1" applyAlignment="1">
      <alignment horizontal="left" wrapText="1"/>
    </xf>
    <xf numFmtId="0" fontId="64" fillId="0" borderId="32" xfId="0" applyFont="1" applyBorder="1" applyAlignment="1">
      <alignment wrapText="1"/>
    </xf>
    <xf numFmtId="0" fontId="64" fillId="0" borderId="33" xfId="0" applyFont="1" applyBorder="1" applyAlignment="1">
      <alignment horizontal="left" wrapText="1"/>
    </xf>
    <xf numFmtId="0" fontId="64" fillId="0" borderId="34" xfId="0" applyFont="1" applyBorder="1" applyAlignment="1">
      <alignment wrapText="1"/>
    </xf>
    <xf numFmtId="0" fontId="64" fillId="3" borderId="6" xfId="0" quotePrefix="1" applyFont="1" applyFill="1" applyBorder="1" applyAlignment="1">
      <alignment horizontal="left"/>
    </xf>
    <xf numFmtId="16" fontId="46" fillId="12" borderId="6" xfId="0" applyNumberFormat="1" applyFont="1" applyFill="1" applyBorder="1" applyAlignment="1">
      <alignment horizontal="center"/>
    </xf>
    <xf numFmtId="2" fontId="76" fillId="3" borderId="4" xfId="0" applyNumberFormat="1" applyFont="1" applyFill="1" applyBorder="1"/>
    <xf numFmtId="2" fontId="76" fillId="3" borderId="5" xfId="0" applyNumberFormat="1" applyFont="1" applyFill="1" applyBorder="1"/>
    <xf numFmtId="2" fontId="77" fillId="3" borderId="7" xfId="0" applyNumberFormat="1" applyFont="1" applyFill="1" applyBorder="1"/>
    <xf numFmtId="4" fontId="76" fillId="3" borderId="4" xfId="0" applyNumberFormat="1" applyFont="1" applyFill="1" applyBorder="1"/>
    <xf numFmtId="4" fontId="76" fillId="3" borderId="5" xfId="0" applyNumberFormat="1" applyFont="1" applyFill="1" applyBorder="1"/>
    <xf numFmtId="3" fontId="78" fillId="6" borderId="6" xfId="0" applyNumberFormat="1" applyFont="1" applyFill="1" applyBorder="1" applyAlignment="1">
      <alignment horizontal="right" vertical="center" wrapText="1"/>
    </xf>
    <xf numFmtId="3" fontId="78" fillId="3" borderId="6" xfId="0" applyNumberFormat="1" applyFont="1" applyFill="1" applyBorder="1" applyAlignment="1">
      <alignment horizontal="right" vertical="center"/>
    </xf>
    <xf numFmtId="2" fontId="46" fillId="12" borderId="0" xfId="0" applyNumberFormat="1" applyFont="1" applyFill="1" applyBorder="1"/>
    <xf numFmtId="0" fontId="46" fillId="12" borderId="0" xfId="0" applyFont="1" applyFill="1" applyBorder="1" applyAlignment="1">
      <alignment horizontal="center"/>
    </xf>
    <xf numFmtId="49" fontId="44" fillId="15" borderId="0" xfId="0" applyNumberFormat="1" applyFont="1" applyFill="1" applyBorder="1" applyAlignment="1">
      <alignment horizontal="left" vertical="center" wrapText="1"/>
    </xf>
    <xf numFmtId="4" fontId="46" fillId="12" borderId="0" xfId="0" applyNumberFormat="1" applyFont="1" applyFill="1" applyBorder="1"/>
    <xf numFmtId="3" fontId="40" fillId="9" borderId="0" xfId="0" applyNumberFormat="1" applyFont="1" applyFill="1" applyBorder="1" applyAlignment="1">
      <alignment horizontal="right" vertical="center" wrapText="1"/>
    </xf>
    <xf numFmtId="3" fontId="40" fillId="10" borderId="0" xfId="0" applyNumberFormat="1" applyFont="1" applyFill="1" applyBorder="1" applyAlignment="1">
      <alignment horizontal="right" vertical="center"/>
    </xf>
    <xf numFmtId="0" fontId="35" fillId="2" borderId="0" xfId="0" applyFont="1" applyFill="1" applyAlignment="1">
      <alignment horizontal="center" vertical="center" wrapText="1"/>
    </xf>
    <xf numFmtId="0" fontId="35" fillId="7" borderId="1" xfId="0" applyFont="1" applyFill="1" applyBorder="1" applyAlignment="1">
      <alignment vertical="center"/>
    </xf>
    <xf numFmtId="0" fontId="36" fillId="2" borderId="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vertical="center"/>
    </xf>
    <xf numFmtId="0" fontId="37" fillId="7" borderId="8" xfId="0" applyFont="1" applyFill="1" applyBorder="1" applyAlignment="1">
      <alignment vertical="center" wrapText="1"/>
    </xf>
    <xf numFmtId="0" fontId="37" fillId="7" borderId="12" xfId="0" applyFont="1" applyFill="1" applyBorder="1" applyAlignment="1">
      <alignment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3" borderId="0" xfId="1" applyFont="1" applyFill="1" applyAlignment="1">
      <alignment horizontal="left" vertical="center" wrapText="1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5" fillId="18" borderId="13" xfId="0" applyFont="1" applyFill="1" applyBorder="1" applyAlignment="1">
      <alignment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vertical="center" wrapText="1"/>
    </xf>
    <xf numFmtId="0" fontId="35" fillId="4" borderId="4" xfId="1" applyFont="1" applyFill="1" applyBorder="1" applyAlignment="1">
      <alignment horizontal="left" vertical="center" wrapText="1"/>
    </xf>
    <xf numFmtId="0" fontId="35" fillId="4" borderId="5" xfId="1" applyFont="1" applyFill="1" applyBorder="1" applyAlignment="1">
      <alignment horizontal="left" vertical="center" wrapText="1"/>
    </xf>
    <xf numFmtId="0" fontId="35" fillId="4" borderId="7" xfId="1" applyFont="1" applyFill="1" applyBorder="1" applyAlignment="1">
      <alignment horizontal="left" vertical="center" wrapText="1"/>
    </xf>
    <xf numFmtId="0" fontId="35" fillId="4" borderId="4" xfId="1" applyFont="1" applyFill="1" applyBorder="1" applyAlignment="1">
      <alignment horizontal="center" vertical="center" wrapText="1"/>
    </xf>
    <xf numFmtId="0" fontId="35" fillId="4" borderId="5" xfId="1" applyFont="1" applyFill="1" applyBorder="1" applyAlignment="1">
      <alignment horizontal="center" vertical="center" wrapText="1"/>
    </xf>
    <xf numFmtId="0" fontId="35" fillId="4" borderId="30" xfId="1" applyFont="1" applyFill="1" applyBorder="1" applyAlignment="1">
      <alignment horizontal="center" vertical="center" wrapText="1"/>
    </xf>
    <xf numFmtId="0" fontId="35" fillId="3" borderId="0" xfId="1" applyFont="1" applyFill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17" borderId="1" xfId="0" applyFont="1" applyFill="1" applyBorder="1" applyAlignment="1">
      <alignment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/>
    </xf>
    <xf numFmtId="3" fontId="9" fillId="9" borderId="17" xfId="0" applyNumberFormat="1" applyFont="1" applyFill="1" applyBorder="1" applyAlignment="1">
      <alignment horizontal="center" vertical="center"/>
    </xf>
    <xf numFmtId="3" fontId="9" fillId="9" borderId="18" xfId="0" applyNumberFormat="1" applyFont="1" applyFill="1" applyBorder="1" applyAlignment="1">
      <alignment horizontal="center" vertical="center"/>
    </xf>
    <xf numFmtId="3" fontId="9" fillId="9" borderId="19" xfId="0" applyNumberFormat="1" applyFont="1" applyFill="1" applyBorder="1" applyAlignment="1">
      <alignment horizontal="center" vertical="center"/>
    </xf>
    <xf numFmtId="49" fontId="11" fillId="21" borderId="4" xfId="0" applyNumberFormat="1" applyFont="1" applyFill="1" applyBorder="1" applyAlignment="1">
      <alignment horizontal="center" vertical="center"/>
    </xf>
    <xf numFmtId="49" fontId="11" fillId="21" borderId="5" xfId="0" applyNumberFormat="1" applyFont="1" applyFill="1" applyBorder="1" applyAlignment="1">
      <alignment horizontal="center" vertical="center"/>
    </xf>
    <xf numFmtId="49" fontId="11" fillId="21" borderId="7" xfId="0" applyNumberFormat="1" applyFont="1" applyFill="1" applyBorder="1" applyAlignment="1">
      <alignment horizontal="center" vertical="center"/>
    </xf>
    <xf numFmtId="2" fontId="11" fillId="14" borderId="26" xfId="0" applyNumberFormat="1" applyFont="1" applyFill="1" applyBorder="1" applyAlignment="1">
      <alignment horizontal="center" vertical="center"/>
    </xf>
    <xf numFmtId="2" fontId="11" fillId="14" borderId="16" xfId="0" applyNumberFormat="1" applyFont="1" applyFill="1" applyBorder="1" applyAlignment="1">
      <alignment horizontal="center" vertical="center"/>
    </xf>
    <xf numFmtId="2" fontId="11" fillId="14" borderId="27" xfId="0" applyNumberFormat="1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 wrapText="1"/>
    </xf>
    <xf numFmtId="3" fontId="8" fillId="6" borderId="0" xfId="0" applyNumberFormat="1" applyFont="1" applyFill="1" applyBorder="1" applyAlignment="1">
      <alignment horizont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40" fillId="9" borderId="4" xfId="0" applyNumberFormat="1" applyFont="1" applyFill="1" applyBorder="1" applyAlignment="1">
      <alignment horizontal="center" vertical="center"/>
    </xf>
    <xf numFmtId="3" fontId="40" fillId="9" borderId="5" xfId="0" applyNumberFormat="1" applyFont="1" applyFill="1" applyBorder="1" applyAlignment="1">
      <alignment horizontal="center" vertical="center"/>
    </xf>
    <xf numFmtId="3" fontId="40" fillId="9" borderId="7" xfId="0" applyNumberFormat="1" applyFont="1" applyFill="1" applyBorder="1" applyAlignment="1">
      <alignment horizontal="center" vertical="center"/>
    </xf>
    <xf numFmtId="49" fontId="9" fillId="9" borderId="4" xfId="0" applyNumberFormat="1" applyFont="1" applyFill="1" applyBorder="1" applyAlignment="1">
      <alignment horizontal="center" vertical="center"/>
    </xf>
    <xf numFmtId="49" fontId="9" fillId="9" borderId="5" xfId="0" applyNumberFormat="1" applyFont="1" applyFill="1" applyBorder="1" applyAlignment="1">
      <alignment horizontal="center" vertical="center"/>
    </xf>
    <xf numFmtId="49" fontId="9" fillId="9" borderId="7" xfId="0" applyNumberFormat="1" applyFont="1" applyFill="1" applyBorder="1" applyAlignment="1">
      <alignment horizontal="center" vertical="center"/>
    </xf>
    <xf numFmtId="0" fontId="37" fillId="8" borderId="4" xfId="0" applyFont="1" applyFill="1" applyBorder="1" applyAlignment="1">
      <alignment horizontal="center" vertical="center" wrapText="1"/>
    </xf>
    <xf numFmtId="0" fontId="37" fillId="8" borderId="5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5" fillId="3" borderId="0" xfId="1" applyFont="1" applyFill="1" applyAlignment="1">
      <alignment horizontal="center" vertical="center"/>
    </xf>
    <xf numFmtId="3" fontId="35" fillId="6" borderId="0" xfId="0" applyNumberFormat="1" applyFont="1" applyFill="1" applyBorder="1" applyAlignment="1">
      <alignment horizontal="center" vertical="center" wrapText="1"/>
    </xf>
    <xf numFmtId="0" fontId="42" fillId="6" borderId="4" xfId="0" applyFont="1" applyFill="1" applyBorder="1" applyAlignment="1">
      <alignment horizontal="center" vertical="center" wrapText="1"/>
    </xf>
    <xf numFmtId="0" fontId="42" fillId="6" borderId="5" xfId="0" applyFont="1" applyFill="1" applyBorder="1" applyAlignment="1">
      <alignment horizontal="center" vertical="center" wrapText="1"/>
    </xf>
    <xf numFmtId="0" fontId="42" fillId="6" borderId="7" xfId="0" applyFont="1" applyFill="1" applyBorder="1" applyAlignment="1">
      <alignment horizontal="center" vertical="center" wrapText="1"/>
    </xf>
    <xf numFmtId="3" fontId="42" fillId="8" borderId="4" xfId="0" applyNumberFormat="1" applyFont="1" applyFill="1" applyBorder="1" applyAlignment="1">
      <alignment horizontal="center" vertical="center" wrapText="1"/>
    </xf>
    <xf numFmtId="3" fontId="42" fillId="8" borderId="5" xfId="0" applyNumberFormat="1" applyFont="1" applyFill="1" applyBorder="1" applyAlignment="1">
      <alignment horizontal="center" vertical="center" wrapText="1"/>
    </xf>
    <xf numFmtId="3" fontId="42" fillId="8" borderId="7" xfId="0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wrapText="1"/>
    </xf>
    <xf numFmtId="0" fontId="61" fillId="0" borderId="0" xfId="0" applyFont="1" applyAlignment="1">
      <alignment horizontal="center" vertical="center" wrapText="1"/>
    </xf>
    <xf numFmtId="0" fontId="60" fillId="26" borderId="4" xfId="0" applyFont="1" applyFill="1" applyBorder="1" applyAlignment="1">
      <alignment horizontal="center" vertical="center" wrapText="1"/>
    </xf>
    <xf numFmtId="0" fontId="60" fillId="26" borderId="5" xfId="0" applyFont="1" applyFill="1" applyBorder="1" applyAlignment="1">
      <alignment horizontal="center" vertical="center" wrapText="1"/>
    </xf>
    <xf numFmtId="0" fontId="60" fillId="26" borderId="7" xfId="0" applyFont="1" applyFill="1" applyBorder="1" applyAlignment="1">
      <alignment horizontal="center" vertical="center" wrapText="1"/>
    </xf>
    <xf numFmtId="0" fontId="68" fillId="34" borderId="4" xfId="0" applyFont="1" applyFill="1" applyBorder="1" applyAlignment="1">
      <alignment horizontal="left" wrapText="1"/>
    </xf>
    <xf numFmtId="0" fontId="68" fillId="34" borderId="7" xfId="0" applyFont="1" applyFill="1" applyBorder="1" applyAlignment="1">
      <alignment horizontal="left" wrapText="1"/>
    </xf>
    <xf numFmtId="0" fontId="58" fillId="0" borderId="0" xfId="0" applyFont="1" applyAlignment="1">
      <alignment horizontal="center" vertical="center" wrapText="1"/>
    </xf>
    <xf numFmtId="0" fontId="63" fillId="27" borderId="6" xfId="0" applyFont="1" applyFill="1" applyBorder="1" applyAlignment="1">
      <alignment horizontal="left" wrapText="1"/>
    </xf>
    <xf numFmtId="0" fontId="63" fillId="29" borderId="6" xfId="0" applyFont="1" applyFill="1" applyBorder="1" applyAlignment="1">
      <alignment horizontal="left" wrapText="1"/>
    </xf>
    <xf numFmtId="0" fontId="63" fillId="29" borderId="4" xfId="0" applyFont="1" applyFill="1" applyBorder="1" applyAlignment="1">
      <alignment horizontal="left" wrapText="1"/>
    </xf>
    <xf numFmtId="0" fontId="63" fillId="29" borderId="7" xfId="0" applyFont="1" applyFill="1" applyBorder="1" applyAlignment="1">
      <alignment horizontal="left" wrapText="1"/>
    </xf>
    <xf numFmtId="0" fontId="63" fillId="29" borderId="4" xfId="0" applyFont="1" applyFill="1" applyBorder="1" applyAlignment="1">
      <alignment horizontal="center" wrapText="1"/>
    </xf>
    <xf numFmtId="0" fontId="63" fillId="29" borderId="7" xfId="0" applyFont="1" applyFill="1" applyBorder="1" applyAlignment="1">
      <alignment horizontal="center" wrapText="1"/>
    </xf>
    <xf numFmtId="0" fontId="63" fillId="29" borderId="6" xfId="0" applyFont="1" applyFill="1" applyBorder="1" applyAlignment="1">
      <alignment wrapText="1"/>
    </xf>
    <xf numFmtId="0" fontId="61" fillId="0" borderId="0" xfId="0" applyFont="1" applyAlignment="1">
      <alignment horizontal="center"/>
    </xf>
    <xf numFmtId="0" fontId="63" fillId="29" borderId="26" xfId="0" applyFont="1" applyFill="1" applyBorder="1" applyAlignment="1">
      <alignment horizontal="center" vertical="center" wrapText="1"/>
    </xf>
    <xf numFmtId="0" fontId="63" fillId="29" borderId="27" xfId="0" applyFont="1" applyFill="1" applyBorder="1" applyAlignment="1">
      <alignment horizontal="center" vertical="center" wrapText="1"/>
    </xf>
  </cellXfs>
  <cellStyles count="9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workbookViewId="0">
      <selection activeCell="H2" sqref="H2"/>
    </sheetView>
  </sheetViews>
  <sheetFormatPr defaultColWidth="8.88671875" defaultRowHeight="15.6" x14ac:dyDescent="0.3"/>
  <cols>
    <col min="1" max="4" width="8.88671875" style="10" customWidth="1"/>
    <col min="5" max="5" width="22.88671875" style="10" customWidth="1"/>
    <col min="6" max="7" width="16.5546875" style="10" hidden="1" customWidth="1"/>
    <col min="8" max="10" width="15.33203125" style="10" customWidth="1"/>
    <col min="11" max="11" width="8.88671875" style="10" customWidth="1"/>
    <col min="12" max="12" width="9.88671875" style="10" customWidth="1"/>
    <col min="13" max="13" width="11.6640625" style="10" bestFit="1" customWidth="1"/>
    <col min="14" max="16" width="12.6640625" style="10" bestFit="1" customWidth="1"/>
    <col min="17" max="17" width="8.88671875" style="10" customWidth="1"/>
    <col min="18" max="16384" width="8.88671875" style="10"/>
  </cols>
  <sheetData>
    <row r="1" spans="1:16" ht="59.25" customHeight="1" x14ac:dyDescent="0.3">
      <c r="A1" s="454" t="s">
        <v>392</v>
      </c>
      <c r="B1" s="454"/>
      <c r="C1" s="454"/>
      <c r="D1" s="454"/>
      <c r="E1" s="454"/>
      <c r="F1" s="454"/>
      <c r="G1" s="454"/>
      <c r="H1" s="454"/>
      <c r="I1" s="454"/>
      <c r="J1" s="454"/>
      <c r="K1" s="443"/>
      <c r="L1" s="443"/>
      <c r="M1" s="443"/>
    </row>
    <row r="2" spans="1:16" s="285" customFormat="1" ht="18.75" customHeight="1" x14ac:dyDescent="0.3">
      <c r="A2" s="440" t="s">
        <v>365</v>
      </c>
      <c r="B2" s="440"/>
      <c r="C2" s="440"/>
      <c r="D2" s="440"/>
      <c r="E2" s="440"/>
      <c r="F2" s="284"/>
      <c r="G2" s="284"/>
      <c r="H2" s="284"/>
      <c r="I2" s="284"/>
      <c r="J2" s="284"/>
      <c r="K2" s="443"/>
      <c r="L2" s="443"/>
      <c r="M2" s="443"/>
    </row>
    <row r="3" spans="1:16" s="285" customFormat="1" ht="18.75" customHeight="1" x14ac:dyDescent="0.3">
      <c r="A3" s="440" t="s">
        <v>395</v>
      </c>
      <c r="B3" s="440"/>
      <c r="C3" s="440"/>
      <c r="D3" s="440"/>
      <c r="E3" s="440"/>
      <c r="F3" s="284"/>
      <c r="G3" s="284"/>
      <c r="H3" s="284"/>
      <c r="I3" s="284"/>
      <c r="J3" s="284"/>
      <c r="K3" s="443"/>
      <c r="L3" s="443"/>
      <c r="M3" s="443"/>
    </row>
    <row r="4" spans="1:16" ht="18.75" customHeight="1" x14ac:dyDescent="0.3">
      <c r="A4" s="441" t="s">
        <v>396</v>
      </c>
      <c r="B4" s="442"/>
      <c r="C4" s="442"/>
      <c r="D4" s="442"/>
      <c r="E4" s="442"/>
      <c r="F4" s="283"/>
      <c r="G4" s="283"/>
      <c r="H4" s="283"/>
      <c r="I4" s="283"/>
      <c r="J4" s="283"/>
      <c r="K4" s="443"/>
      <c r="L4" s="443"/>
      <c r="M4" s="443"/>
    </row>
    <row r="5" spans="1:16" ht="36.75" customHeight="1" x14ac:dyDescent="0.3">
      <c r="A5" s="283"/>
      <c r="B5" s="283"/>
      <c r="C5" s="283"/>
      <c r="D5" s="283"/>
      <c r="E5" s="283" t="s">
        <v>20</v>
      </c>
      <c r="F5" s="283"/>
      <c r="G5" s="283"/>
      <c r="H5" s="283"/>
      <c r="I5" s="283"/>
      <c r="J5" s="283"/>
      <c r="K5" s="443"/>
      <c r="L5" s="443"/>
      <c r="M5" s="443"/>
    </row>
    <row r="6" spans="1:16" ht="24" customHeight="1" x14ac:dyDescent="0.3">
      <c r="A6" s="431" t="s">
        <v>21</v>
      </c>
      <c r="B6" s="431"/>
      <c r="C6" s="431"/>
      <c r="D6" s="431"/>
      <c r="E6" s="431"/>
      <c r="F6" s="431"/>
      <c r="G6" s="431"/>
      <c r="H6" s="431"/>
      <c r="I6" s="431"/>
      <c r="J6" s="431"/>
      <c r="K6" s="443"/>
      <c r="L6" s="443"/>
      <c r="M6" s="443"/>
    </row>
    <row r="7" spans="1:16" ht="46.8" x14ac:dyDescent="0.3">
      <c r="A7" s="455" t="s">
        <v>0</v>
      </c>
      <c r="B7" s="455"/>
      <c r="C7" s="455"/>
      <c r="D7" s="455"/>
      <c r="E7" s="455"/>
      <c r="F7" s="12" t="s">
        <v>18</v>
      </c>
      <c r="G7" s="12" t="s">
        <v>19</v>
      </c>
      <c r="H7" s="66" t="s">
        <v>359</v>
      </c>
      <c r="I7" s="66" t="s">
        <v>370</v>
      </c>
      <c r="J7" s="119" t="s">
        <v>360</v>
      </c>
      <c r="K7" s="34" t="s">
        <v>148</v>
      </c>
      <c r="L7" s="34" t="s">
        <v>68</v>
      </c>
    </row>
    <row r="8" spans="1:16" x14ac:dyDescent="0.3">
      <c r="A8" s="457"/>
      <c r="B8" s="458"/>
      <c r="C8" s="458"/>
      <c r="D8" s="458"/>
      <c r="E8" s="459"/>
      <c r="F8" s="121"/>
      <c r="G8" s="121"/>
      <c r="H8" s="122">
        <v>1</v>
      </c>
      <c r="I8" s="122">
        <v>2</v>
      </c>
      <c r="J8" s="127">
        <v>3</v>
      </c>
      <c r="K8" s="120" t="s">
        <v>149</v>
      </c>
      <c r="L8" s="120" t="s">
        <v>147</v>
      </c>
    </row>
    <row r="9" spans="1:16" ht="28.2" customHeight="1" x14ac:dyDescent="0.3">
      <c r="A9" s="456" t="s">
        <v>1</v>
      </c>
      <c r="B9" s="456"/>
      <c r="C9" s="456"/>
      <c r="D9" s="456"/>
      <c r="E9" s="456"/>
      <c r="F9" s="123" t="e">
        <f>SUM(F10:F11)</f>
        <v>#REF!</v>
      </c>
      <c r="G9" s="123" t="e">
        <f>SUM(G10:G11)</f>
        <v>#REF!</v>
      </c>
      <c r="H9" s="371">
        <f t="shared" ref="H9:J9" si="0">SUM(H10:H11)</f>
        <v>927345</v>
      </c>
      <c r="I9" s="371">
        <f t="shared" si="0"/>
        <v>2036525</v>
      </c>
      <c r="J9" s="372">
        <f t="shared" si="0"/>
        <v>1140036.44</v>
      </c>
      <c r="K9" s="124">
        <f>J9/H9*100</f>
        <v>122.9355245350975</v>
      </c>
      <c r="L9" s="124">
        <f>J9/I9*100</f>
        <v>55.97949644615214</v>
      </c>
    </row>
    <row r="10" spans="1:16" ht="28.2" customHeight="1" x14ac:dyDescent="0.3">
      <c r="A10" s="433" t="s">
        <v>141</v>
      </c>
      <c r="B10" s="433"/>
      <c r="C10" s="433"/>
      <c r="D10" s="433"/>
      <c r="E10" s="433"/>
      <c r="F10" s="14" t="e">
        <f>SUM('Račun prihoda i rashoda'!#REF!)</f>
        <v>#REF!</v>
      </c>
      <c r="G10" s="14" t="e">
        <f>SUM('Račun prihoda i rashoda'!#REF!)</f>
        <v>#REF!</v>
      </c>
      <c r="H10" s="373">
        <v>927287.76</v>
      </c>
      <c r="I10" s="373">
        <v>2036325</v>
      </c>
      <c r="J10" s="374">
        <v>1139739.42</v>
      </c>
      <c r="K10" s="124">
        <f t="shared" ref="K10:K15" si="1">J10/H10*100</f>
        <v>122.91108210033958</v>
      </c>
      <c r="L10" s="124">
        <f t="shared" ref="L10:L15" si="2">J10/I10*100</f>
        <v>55.970408456410439</v>
      </c>
      <c r="M10" s="15"/>
      <c r="N10" s="15"/>
      <c r="O10" s="15"/>
    </row>
    <row r="11" spans="1:16" ht="28.2" customHeight="1" x14ac:dyDescent="0.3">
      <c r="A11" s="434" t="s">
        <v>142</v>
      </c>
      <c r="B11" s="434"/>
      <c r="C11" s="434"/>
      <c r="D11" s="434"/>
      <c r="E11" s="434"/>
      <c r="F11" s="16" t="e">
        <f>SUM('Račun prihoda i rashoda'!#REF!)</f>
        <v>#REF!</v>
      </c>
      <c r="G11" s="16" t="e">
        <f>SUM('Račun prihoda i rashoda'!#REF!)</f>
        <v>#REF!</v>
      </c>
      <c r="H11" s="375">
        <v>57.24</v>
      </c>
      <c r="I11" s="375">
        <v>200</v>
      </c>
      <c r="J11" s="376">
        <v>297.02</v>
      </c>
      <c r="K11" s="124">
        <f t="shared" si="1"/>
        <v>518.90286512928014</v>
      </c>
      <c r="L11" s="124">
        <f t="shared" si="2"/>
        <v>148.51</v>
      </c>
    </row>
    <row r="12" spans="1:16" ht="28.2" customHeight="1" x14ac:dyDescent="0.3">
      <c r="A12" s="432" t="s">
        <v>2</v>
      </c>
      <c r="B12" s="432"/>
      <c r="C12" s="432"/>
      <c r="D12" s="432"/>
      <c r="E12" s="432"/>
      <c r="F12" s="67" t="e">
        <f t="shared" ref="F12:G12" si="3">SUM(F13:F14)</f>
        <v>#REF!</v>
      </c>
      <c r="G12" s="67" t="e">
        <f t="shared" si="3"/>
        <v>#REF!</v>
      </c>
      <c r="H12" s="377">
        <f>SUM(H13:H14)</f>
        <v>918435.89</v>
      </c>
      <c r="I12" s="377">
        <f>SUM(I13:I14)</f>
        <v>2042125</v>
      </c>
      <c r="J12" s="378">
        <f>SUM(J13:J14)</f>
        <v>1115636.5900000001</v>
      </c>
      <c r="K12" s="124">
        <f t="shared" si="1"/>
        <v>121.47136257926508</v>
      </c>
      <c r="L12" s="124">
        <f t="shared" si="2"/>
        <v>54.631160678215096</v>
      </c>
    </row>
    <row r="13" spans="1:16" ht="28.2" customHeight="1" x14ac:dyDescent="0.3">
      <c r="A13" s="433" t="s">
        <v>143</v>
      </c>
      <c r="B13" s="433"/>
      <c r="C13" s="433"/>
      <c r="D13" s="433"/>
      <c r="E13" s="433"/>
      <c r="F13" s="14" t="e">
        <f>SUM('Račun prihoda i rashoda'!#REF!)</f>
        <v>#REF!</v>
      </c>
      <c r="G13" s="14" t="e">
        <f>SUM('Račun prihoda i rashoda'!#REF!)</f>
        <v>#REF!</v>
      </c>
      <c r="H13" s="373">
        <v>911395.28</v>
      </c>
      <c r="I13" s="373">
        <v>2021865</v>
      </c>
      <c r="J13" s="374">
        <v>1110426</v>
      </c>
      <c r="K13" s="124">
        <f t="shared" si="1"/>
        <v>121.83802400205539</v>
      </c>
      <c r="L13" s="124">
        <f t="shared" si="2"/>
        <v>54.920877506658464</v>
      </c>
      <c r="M13" s="15"/>
      <c r="N13" s="13"/>
      <c r="O13" s="13"/>
      <c r="P13" s="13"/>
    </row>
    <row r="14" spans="1:16" ht="28.2" customHeight="1" x14ac:dyDescent="0.3">
      <c r="A14" s="434" t="s">
        <v>144</v>
      </c>
      <c r="B14" s="434"/>
      <c r="C14" s="434"/>
      <c r="D14" s="434"/>
      <c r="E14" s="434"/>
      <c r="F14" s="16" t="e">
        <f>SUM('Račun prihoda i rashoda'!#REF!)</f>
        <v>#REF!</v>
      </c>
      <c r="G14" s="16" t="e">
        <f>SUM('Račun prihoda i rashoda'!#REF!)</f>
        <v>#REF!</v>
      </c>
      <c r="H14" s="375">
        <v>7040.61</v>
      </c>
      <c r="I14" s="375">
        <v>20260</v>
      </c>
      <c r="J14" s="376">
        <v>5210.59</v>
      </c>
      <c r="K14" s="124">
        <f t="shared" si="1"/>
        <v>74.007649905334915</v>
      </c>
      <c r="L14" s="124">
        <f t="shared" si="2"/>
        <v>25.718608094768015</v>
      </c>
      <c r="N14" s="13"/>
      <c r="O14" s="13"/>
      <c r="P14" s="13"/>
    </row>
    <row r="15" spans="1:16" ht="28.2" customHeight="1" x14ac:dyDescent="0.3">
      <c r="A15" s="435" t="s">
        <v>3</v>
      </c>
      <c r="B15" s="435"/>
      <c r="C15" s="435"/>
      <c r="D15" s="435"/>
      <c r="E15" s="435"/>
      <c r="F15" s="68" t="e">
        <f>SUM(F9-F12)</f>
        <v>#REF!</v>
      </c>
      <c r="G15" s="68" t="e">
        <f>SUM(G9-G12)</f>
        <v>#REF!</v>
      </c>
      <c r="H15" s="379">
        <f>SUM(H9-H12)</f>
        <v>8909.109999999986</v>
      </c>
      <c r="I15" s="379">
        <f>SUM(I9-I12)</f>
        <v>-5600</v>
      </c>
      <c r="J15" s="380">
        <f>SUM(J9-J12)</f>
        <v>24399.84999999986</v>
      </c>
      <c r="K15" s="124">
        <f t="shared" si="1"/>
        <v>273.87528047133662</v>
      </c>
      <c r="L15" s="124">
        <f t="shared" si="2"/>
        <v>-435.71160714285463</v>
      </c>
      <c r="N15" s="13"/>
      <c r="O15" s="13"/>
      <c r="P15" s="13"/>
    </row>
    <row r="16" spans="1:16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9"/>
      <c r="L16" s="9"/>
      <c r="M16" s="9"/>
      <c r="N16" s="9"/>
      <c r="O16" s="9"/>
      <c r="P16" s="13"/>
    </row>
    <row r="17" spans="1:16" ht="21.75" customHeight="1" x14ac:dyDescent="0.3">
      <c r="A17" s="431" t="s">
        <v>22</v>
      </c>
      <c r="B17" s="431"/>
      <c r="C17" s="431"/>
      <c r="D17" s="431"/>
      <c r="E17" s="431"/>
      <c r="F17" s="431"/>
      <c r="G17" s="431"/>
      <c r="H17" s="431"/>
      <c r="I17" s="431"/>
      <c r="J17" s="431"/>
      <c r="K17" s="9"/>
      <c r="L17" s="9"/>
      <c r="M17" s="9"/>
      <c r="N17" s="9"/>
      <c r="O17" s="9"/>
      <c r="P17" s="13"/>
    </row>
    <row r="18" spans="1:16" ht="46.8" x14ac:dyDescent="0.3">
      <c r="A18" s="445" t="s">
        <v>5</v>
      </c>
      <c r="B18" s="446"/>
      <c r="C18" s="446"/>
      <c r="D18" s="446"/>
      <c r="E18" s="446"/>
      <c r="F18" s="66" t="s">
        <v>18</v>
      </c>
      <c r="G18" s="66" t="s">
        <v>19</v>
      </c>
      <c r="H18" s="66" t="s">
        <v>366</v>
      </c>
      <c r="I18" s="66" t="s">
        <v>185</v>
      </c>
      <c r="J18" s="119" t="s">
        <v>186</v>
      </c>
      <c r="K18" s="34" t="s">
        <v>148</v>
      </c>
      <c r="L18" s="34" t="s">
        <v>68</v>
      </c>
    </row>
    <row r="19" spans="1:16" x14ac:dyDescent="0.3">
      <c r="A19" s="437"/>
      <c r="B19" s="438"/>
      <c r="C19" s="438"/>
      <c r="D19" s="438"/>
      <c r="E19" s="439"/>
      <c r="F19" s="66"/>
      <c r="G19" s="66"/>
      <c r="H19" s="122">
        <v>1</v>
      </c>
      <c r="I19" s="122">
        <v>2</v>
      </c>
      <c r="J19" s="127">
        <v>3</v>
      </c>
      <c r="K19" s="120" t="s">
        <v>149</v>
      </c>
      <c r="L19" s="120" t="s">
        <v>147</v>
      </c>
    </row>
    <row r="20" spans="1:16" ht="25.95" customHeight="1" x14ac:dyDescent="0.3">
      <c r="A20" s="447" t="s">
        <v>145</v>
      </c>
      <c r="B20" s="433"/>
      <c r="C20" s="433"/>
      <c r="D20" s="433"/>
      <c r="E20" s="433"/>
      <c r="F20" s="69">
        <v>0</v>
      </c>
      <c r="G20" s="69">
        <v>0</v>
      </c>
      <c r="H20" s="70"/>
      <c r="I20" s="69"/>
      <c r="J20" s="128"/>
      <c r="K20" s="124"/>
      <c r="L20" s="124"/>
    </row>
    <row r="21" spans="1:16" ht="25.95" customHeight="1" x14ac:dyDescent="0.3">
      <c r="A21" s="447" t="s">
        <v>146</v>
      </c>
      <c r="B21" s="433"/>
      <c r="C21" s="433"/>
      <c r="D21" s="433"/>
      <c r="E21" s="433"/>
      <c r="F21" s="69">
        <v>0</v>
      </c>
      <c r="G21" s="69">
        <v>0</v>
      </c>
      <c r="H21" s="69"/>
      <c r="I21" s="70"/>
      <c r="J21" s="129"/>
      <c r="K21" s="124"/>
      <c r="L21" s="124"/>
    </row>
    <row r="22" spans="1:16" s="17" customFormat="1" ht="25.95" customHeight="1" x14ac:dyDescent="0.3">
      <c r="A22" s="436" t="s">
        <v>6</v>
      </c>
      <c r="B22" s="435"/>
      <c r="C22" s="435"/>
      <c r="D22" s="435"/>
      <c r="E22" s="435"/>
      <c r="F22" s="78">
        <f t="shared" ref="F22:G22" si="4">SUM(F20-F21)</f>
        <v>0</v>
      </c>
      <c r="G22" s="78">
        <f t="shared" si="4"/>
        <v>0</v>
      </c>
      <c r="H22" s="379">
        <v>8909.11</v>
      </c>
      <c r="I22" s="379">
        <v>-5600</v>
      </c>
      <c r="J22" s="380">
        <v>24399.85</v>
      </c>
      <c r="K22" s="124"/>
      <c r="L22" s="124"/>
      <c r="N22" s="18"/>
    </row>
    <row r="23" spans="1:16" s="17" customFormat="1" ht="21.75" customHeight="1" x14ac:dyDescent="0.3">
      <c r="A23" s="71"/>
      <c r="B23" s="71"/>
      <c r="C23" s="71"/>
      <c r="D23" s="71"/>
      <c r="E23" s="71"/>
      <c r="F23" s="71"/>
      <c r="G23" s="71"/>
      <c r="H23" s="72"/>
      <c r="I23" s="72"/>
      <c r="J23" s="72"/>
    </row>
    <row r="24" spans="1:16" ht="21.75" customHeight="1" x14ac:dyDescent="0.3">
      <c r="A24" s="431" t="s">
        <v>150</v>
      </c>
      <c r="B24" s="431"/>
      <c r="C24" s="431"/>
      <c r="D24" s="431"/>
      <c r="E24" s="431"/>
      <c r="F24" s="431"/>
      <c r="G24" s="431"/>
      <c r="H24" s="431"/>
      <c r="I24" s="431"/>
      <c r="J24" s="431"/>
      <c r="N24" s="13"/>
      <c r="O24" s="13"/>
      <c r="P24" s="13"/>
    </row>
    <row r="25" spans="1:16" ht="46.8" x14ac:dyDescent="0.3">
      <c r="A25" s="445" t="s">
        <v>4</v>
      </c>
      <c r="B25" s="446"/>
      <c r="C25" s="446"/>
      <c r="D25" s="446"/>
      <c r="E25" s="446"/>
      <c r="F25" s="66" t="s">
        <v>18</v>
      </c>
      <c r="G25" s="66" t="s">
        <v>19</v>
      </c>
      <c r="H25" s="66" t="s">
        <v>387</v>
      </c>
      <c r="I25" s="66" t="s">
        <v>388</v>
      </c>
      <c r="J25" s="119" t="s">
        <v>389</v>
      </c>
      <c r="K25" s="34" t="s">
        <v>148</v>
      </c>
      <c r="L25" s="34" t="s">
        <v>68</v>
      </c>
      <c r="M25" s="13"/>
      <c r="N25" s="13"/>
      <c r="O25" s="13"/>
      <c r="P25" s="13"/>
    </row>
    <row r="26" spans="1:16" x14ac:dyDescent="0.3">
      <c r="A26" s="125"/>
      <c r="B26" s="126"/>
      <c r="C26" s="126"/>
      <c r="D26" s="126"/>
      <c r="E26" s="126"/>
      <c r="F26" s="66"/>
      <c r="G26" s="66"/>
      <c r="H26" s="122">
        <v>1</v>
      </c>
      <c r="I26" s="122">
        <v>2</v>
      </c>
      <c r="J26" s="127">
        <v>3</v>
      </c>
      <c r="K26" s="120" t="s">
        <v>149</v>
      </c>
      <c r="L26" s="120" t="s">
        <v>147</v>
      </c>
      <c r="M26" s="13"/>
      <c r="N26" s="13"/>
      <c r="O26" s="13"/>
      <c r="P26" s="13"/>
    </row>
    <row r="27" spans="1:16" ht="36" customHeight="1" x14ac:dyDescent="0.3">
      <c r="A27" s="448" t="s">
        <v>212</v>
      </c>
      <c r="B27" s="449"/>
      <c r="C27" s="449"/>
      <c r="D27" s="449"/>
      <c r="E27" s="450"/>
      <c r="F27" s="73">
        <v>130100</v>
      </c>
      <c r="G27" s="73">
        <v>87100</v>
      </c>
      <c r="H27" s="396">
        <v>22123.13</v>
      </c>
      <c r="I27" s="396">
        <v>5600</v>
      </c>
      <c r="J27" s="397">
        <v>-6583.44</v>
      </c>
      <c r="K27" s="124">
        <f>J27/H27*100</f>
        <v>-29.758176171274137</v>
      </c>
      <c r="L27" s="124">
        <f t="shared" ref="L27:L32" si="5">J27/I27*100</f>
        <v>-117.56142857142858</v>
      </c>
      <c r="M27" s="13"/>
      <c r="N27" s="13"/>
      <c r="O27" s="13"/>
      <c r="P27" s="13"/>
    </row>
    <row r="28" spans="1:16" ht="36" customHeight="1" x14ac:dyDescent="0.3">
      <c r="A28" s="451" t="s">
        <v>209</v>
      </c>
      <c r="B28" s="452"/>
      <c r="C28" s="452"/>
      <c r="D28" s="452"/>
      <c r="E28" s="453"/>
      <c r="F28" s="177"/>
      <c r="G28" s="177"/>
      <c r="H28" s="398">
        <v>8809.76</v>
      </c>
      <c r="I28" s="398">
        <v>0</v>
      </c>
      <c r="J28" s="399">
        <v>8881.7000000000007</v>
      </c>
      <c r="K28" s="124">
        <f t="shared" ref="K28:K30" si="6">J28/H28*100</f>
        <v>100.81659432266032</v>
      </c>
      <c r="L28" s="124"/>
      <c r="M28" s="13"/>
      <c r="N28" s="13"/>
      <c r="O28" s="13"/>
      <c r="P28" s="13"/>
    </row>
    <row r="29" spans="1:16" ht="36" customHeight="1" x14ac:dyDescent="0.3">
      <c r="A29" s="448" t="s">
        <v>210</v>
      </c>
      <c r="B29" s="449"/>
      <c r="C29" s="449"/>
      <c r="D29" s="449"/>
      <c r="E29" s="450"/>
      <c r="F29" s="177"/>
      <c r="G29" s="177"/>
      <c r="H29" s="398">
        <v>0</v>
      </c>
      <c r="I29" s="398">
        <v>0</v>
      </c>
      <c r="J29" s="399">
        <v>33061.01</v>
      </c>
      <c r="K29" s="124"/>
      <c r="L29" s="124"/>
      <c r="M29" s="13"/>
      <c r="N29" s="13"/>
      <c r="O29" s="13"/>
      <c r="P29" s="13"/>
    </row>
    <row r="30" spans="1:16" s="19" customFormat="1" ht="36" customHeight="1" x14ac:dyDescent="0.3">
      <c r="A30" s="448" t="s">
        <v>211</v>
      </c>
      <c r="B30" s="449"/>
      <c r="C30" s="449"/>
      <c r="D30" s="449"/>
      <c r="E30" s="450"/>
      <c r="F30" s="78" t="e">
        <f>SUM('Račun prihoda i rashoda'!#REF!-'Račun prihoda i rashoda'!#REF!)</f>
        <v>#REF!</v>
      </c>
      <c r="G30" s="78" t="e">
        <f>SUM('Račun prihoda i rashoda'!#REF!-'Račun prihoda i rashoda'!#REF!)</f>
        <v>#REF!</v>
      </c>
      <c r="H30" s="400">
        <f t="shared" ref="H30:I30" si="7">H28-H29</f>
        <v>8809.76</v>
      </c>
      <c r="I30" s="400">
        <f t="shared" si="7"/>
        <v>0</v>
      </c>
      <c r="J30" s="400">
        <f>J28-J29</f>
        <v>-24179.31</v>
      </c>
      <c r="K30" s="124">
        <f t="shared" si="6"/>
        <v>-274.460484735112</v>
      </c>
      <c r="L30" s="124"/>
      <c r="M30" s="21"/>
      <c r="N30" s="20"/>
    </row>
    <row r="31" spans="1:16" ht="21.75" customHeight="1" x14ac:dyDescent="0.3">
      <c r="A31" s="74"/>
      <c r="B31" s="75"/>
      <c r="C31" s="76"/>
      <c r="D31" s="77"/>
      <c r="E31" s="75"/>
      <c r="F31" s="75"/>
      <c r="G31" s="75"/>
      <c r="H31" s="401"/>
      <c r="I31" s="401"/>
      <c r="J31" s="401"/>
      <c r="K31" s="131"/>
      <c r="L31" s="132" t="s">
        <v>208</v>
      </c>
      <c r="M31" s="13"/>
    </row>
    <row r="32" spans="1:16" ht="30" customHeight="1" x14ac:dyDescent="0.3">
      <c r="A32" s="444" t="s">
        <v>352</v>
      </c>
      <c r="B32" s="444"/>
      <c r="C32" s="444"/>
      <c r="D32" s="444"/>
      <c r="E32" s="444"/>
      <c r="F32" s="130" t="e">
        <f t="shared" ref="F32:G32" si="8">SUM(F15,F22,F30)</f>
        <v>#REF!</v>
      </c>
      <c r="G32" s="130" t="e">
        <f t="shared" si="8"/>
        <v>#REF!</v>
      </c>
      <c r="H32" s="402">
        <f t="shared" ref="H32:I32" si="9">H27-H30</f>
        <v>13313.37</v>
      </c>
      <c r="I32" s="402">
        <f t="shared" si="9"/>
        <v>5600</v>
      </c>
      <c r="J32" s="402">
        <f>J27-J30</f>
        <v>17595.870000000003</v>
      </c>
      <c r="K32" s="133"/>
      <c r="L32" s="124">
        <f t="shared" si="5"/>
        <v>314.21196428571432</v>
      </c>
    </row>
    <row r="34" spans="1:9" x14ac:dyDescent="0.3">
      <c r="F34" s="15"/>
      <c r="G34" s="13"/>
    </row>
    <row r="35" spans="1:9" x14ac:dyDescent="0.3">
      <c r="A35" s="159"/>
      <c r="B35" s="159"/>
      <c r="C35" s="159"/>
      <c r="D35" s="159"/>
      <c r="E35" s="159"/>
      <c r="I35" s="10" t="s">
        <v>393</v>
      </c>
    </row>
    <row r="36" spans="1:9" x14ac:dyDescent="0.3">
      <c r="I36" s="10" t="s">
        <v>394</v>
      </c>
    </row>
  </sheetData>
  <mergeCells count="28">
    <mergeCell ref="K1:M6"/>
    <mergeCell ref="A32:E32"/>
    <mergeCell ref="A18:E18"/>
    <mergeCell ref="A20:E20"/>
    <mergeCell ref="A21:E21"/>
    <mergeCell ref="A27:E27"/>
    <mergeCell ref="A30:E30"/>
    <mergeCell ref="A25:E25"/>
    <mergeCell ref="A28:E28"/>
    <mergeCell ref="A29:E29"/>
    <mergeCell ref="A1:J1"/>
    <mergeCell ref="A6:J6"/>
    <mergeCell ref="A7:E7"/>
    <mergeCell ref="A9:E9"/>
    <mergeCell ref="A10:E10"/>
    <mergeCell ref="A8:E8"/>
    <mergeCell ref="A3:E3"/>
    <mergeCell ref="A4:E4"/>
    <mergeCell ref="A2:E2"/>
    <mergeCell ref="A11:E11"/>
    <mergeCell ref="A17:J17"/>
    <mergeCell ref="A24:J24"/>
    <mergeCell ref="A12:E12"/>
    <mergeCell ref="A13:E13"/>
    <mergeCell ref="A14:E14"/>
    <mergeCell ref="A15:E15"/>
    <mergeCell ref="A22:E22"/>
    <mergeCell ref="A19:E1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30"/>
  <sheetViews>
    <sheetView zoomScaleNormal="100" workbookViewId="0">
      <selection activeCell="L124" sqref="L124:M125"/>
    </sheetView>
  </sheetViews>
  <sheetFormatPr defaultColWidth="9.109375" defaultRowHeight="14.4" x14ac:dyDescent="0.25"/>
  <cols>
    <col min="1" max="1" width="7" style="38" bestFit="1" customWidth="1"/>
    <col min="2" max="2" width="8.44140625" style="38" customWidth="1"/>
    <col min="3" max="3" width="5.33203125" style="38" bestFit="1" customWidth="1"/>
    <col min="4" max="4" width="47" style="38" customWidth="1"/>
    <col min="5" max="5" width="12.5546875" style="53" customWidth="1"/>
    <col min="6" max="7" width="12.5546875" style="38" customWidth="1"/>
    <col min="8" max="9" width="8.88671875" style="38" customWidth="1"/>
    <col min="10" max="14" width="15.109375" style="38" customWidth="1"/>
    <col min="15" max="15" width="16.6640625" style="38" hidden="1" customWidth="1"/>
    <col min="16" max="16" width="16.44140625" style="38" hidden="1" customWidth="1"/>
    <col min="17" max="17" width="12.5546875" style="38" hidden="1" customWidth="1"/>
    <col min="18" max="19" width="10.6640625" style="38" bestFit="1" customWidth="1"/>
    <col min="20" max="20" width="10.33203125" style="38" bestFit="1" customWidth="1"/>
    <col min="21" max="21" width="11.88671875" style="38" bestFit="1" customWidth="1"/>
    <col min="22" max="22" width="15.44140625" style="38" customWidth="1"/>
    <col min="23" max="23" width="9.109375" style="38" customWidth="1"/>
    <col min="24" max="16384" width="9.109375" style="38"/>
  </cols>
  <sheetData>
    <row r="1" spans="1:17" ht="31.5" customHeight="1" x14ac:dyDescent="0.25">
      <c r="A1" s="460" t="s">
        <v>274</v>
      </c>
      <c r="B1" s="460"/>
      <c r="C1" s="460"/>
      <c r="D1" s="460"/>
      <c r="E1" s="460"/>
      <c r="F1" s="460"/>
      <c r="G1" s="460"/>
      <c r="H1" s="460"/>
      <c r="I1" s="460"/>
      <c r="J1" s="56"/>
    </row>
    <row r="2" spans="1:17" ht="21" customHeight="1" x14ac:dyDescent="0.25">
      <c r="A2" s="460" t="s">
        <v>307</v>
      </c>
      <c r="B2" s="460"/>
      <c r="C2" s="460"/>
      <c r="D2" s="460"/>
      <c r="E2" s="460"/>
      <c r="F2" s="460"/>
      <c r="G2" s="460"/>
      <c r="H2" s="460"/>
      <c r="I2" s="460"/>
      <c r="J2" s="56"/>
    </row>
    <row r="3" spans="1:17" ht="15.75" customHeight="1" x14ac:dyDescent="0.3">
      <c r="A3" s="471" t="s">
        <v>275</v>
      </c>
      <c r="B3" s="471"/>
      <c r="C3" s="471"/>
      <c r="D3" s="471"/>
      <c r="E3" s="471"/>
      <c r="F3" s="471"/>
      <c r="G3" s="471"/>
      <c r="H3" s="471"/>
      <c r="I3" s="471"/>
    </row>
    <row r="4" spans="1:17" s="39" customFormat="1" ht="57.6" x14ac:dyDescent="0.25">
      <c r="A4" s="34" t="s">
        <v>23</v>
      </c>
      <c r="B4" s="34" t="s">
        <v>90</v>
      </c>
      <c r="C4" s="34"/>
      <c r="D4" s="6" t="s">
        <v>7</v>
      </c>
      <c r="E4" s="66" t="s">
        <v>359</v>
      </c>
      <c r="F4" s="66" t="s">
        <v>370</v>
      </c>
      <c r="G4" s="119" t="s">
        <v>362</v>
      </c>
      <c r="H4" s="34" t="s">
        <v>68</v>
      </c>
      <c r="I4" s="34" t="s">
        <v>68</v>
      </c>
      <c r="J4" s="38"/>
      <c r="K4" s="38"/>
      <c r="L4" s="38"/>
      <c r="M4" s="38"/>
      <c r="N4" s="38"/>
      <c r="O4" s="38"/>
      <c r="P4" s="38"/>
      <c r="Q4" s="38"/>
    </row>
    <row r="5" spans="1:17" s="39" customFormat="1" x14ac:dyDescent="0.25">
      <c r="A5" s="470">
        <v>1</v>
      </c>
      <c r="B5" s="470"/>
      <c r="C5" s="470"/>
      <c r="D5" s="470"/>
      <c r="E5" s="35">
        <v>2</v>
      </c>
      <c r="F5" s="40">
        <v>3</v>
      </c>
      <c r="G5" s="40">
        <v>4</v>
      </c>
      <c r="H5" s="35" t="s">
        <v>89</v>
      </c>
      <c r="I5" s="23" t="s">
        <v>88</v>
      </c>
      <c r="J5" s="38"/>
      <c r="K5" s="38"/>
      <c r="L5" s="38"/>
      <c r="M5" s="38"/>
      <c r="N5" s="38"/>
      <c r="O5" s="38"/>
      <c r="P5" s="38"/>
      <c r="Q5" s="38"/>
    </row>
    <row r="6" spans="1:17" s="42" customFormat="1" x14ac:dyDescent="0.25">
      <c r="A6" s="89">
        <v>6</v>
      </c>
      <c r="B6" s="473" t="s">
        <v>25</v>
      </c>
      <c r="C6" s="474"/>
      <c r="D6" s="475"/>
      <c r="E6" s="310">
        <f>E7+E16+E19+E22+E25+E32+E36</f>
        <v>927287.76</v>
      </c>
      <c r="F6" s="310">
        <f>F7+F19+F22+F25+F32+F36</f>
        <v>2036325</v>
      </c>
      <c r="G6" s="310">
        <f>G7+G19+G22+G25+G32+G36</f>
        <v>1139739.42</v>
      </c>
      <c r="H6" s="311">
        <f t="shared" ref="H6:H52" si="0">SUM(G6/E6*100)</f>
        <v>122.91108210033958</v>
      </c>
      <c r="I6" s="311">
        <f>SUM(G6/F6*100)</f>
        <v>55.970408456410439</v>
      </c>
      <c r="J6" s="41"/>
      <c r="K6" s="41"/>
      <c r="L6" s="41"/>
      <c r="M6" s="41"/>
      <c r="N6" s="41"/>
      <c r="O6" s="41"/>
      <c r="P6" s="41"/>
      <c r="Q6" s="41"/>
    </row>
    <row r="7" spans="1:17" s="39" customFormat="1" ht="28.8" x14ac:dyDescent="0.25">
      <c r="A7" s="82"/>
      <c r="B7" s="83">
        <v>63</v>
      </c>
      <c r="C7" s="84"/>
      <c r="D7" s="85" t="s">
        <v>17</v>
      </c>
      <c r="E7" s="312">
        <f>E8+E10+E13</f>
        <v>831242.37</v>
      </c>
      <c r="F7" s="312">
        <v>1861470</v>
      </c>
      <c r="G7" s="312">
        <f>G8+G10+G13+G16</f>
        <v>1043143.51</v>
      </c>
      <c r="H7" s="311">
        <f t="shared" si="0"/>
        <v>125.49210045681383</v>
      </c>
      <c r="I7" s="311">
        <f t="shared" ref="I7:I52" si="1">SUM(G7/F7*100)</f>
        <v>56.038695761951573</v>
      </c>
      <c r="J7" s="38"/>
      <c r="K7" s="38"/>
      <c r="L7" s="38"/>
      <c r="M7" s="38"/>
      <c r="N7" s="38"/>
      <c r="O7" s="38"/>
      <c r="P7" s="38"/>
      <c r="Q7" s="38"/>
    </row>
    <row r="8" spans="1:17" s="42" customFormat="1" x14ac:dyDescent="0.25">
      <c r="A8" s="134"/>
      <c r="B8" s="135" t="s">
        <v>308</v>
      </c>
      <c r="C8" s="136"/>
      <c r="D8" s="171" t="s">
        <v>309</v>
      </c>
      <c r="E8" s="314">
        <f>SUM(E9)</f>
        <v>0</v>
      </c>
      <c r="F8" s="314">
        <f t="shared" ref="F8:G8" si="2">SUM(F9)</f>
        <v>0</v>
      </c>
      <c r="G8" s="314">
        <f t="shared" si="2"/>
        <v>896.52</v>
      </c>
      <c r="H8" s="311"/>
      <c r="I8" s="311"/>
      <c r="J8" s="41"/>
      <c r="K8" s="41"/>
      <c r="L8" s="41"/>
      <c r="M8" s="41"/>
      <c r="N8" s="41"/>
      <c r="O8" s="41"/>
      <c r="P8" s="41"/>
      <c r="Q8" s="41"/>
    </row>
    <row r="9" spans="1:17" s="39" customFormat="1" x14ac:dyDescent="0.25">
      <c r="A9" s="43"/>
      <c r="B9" s="28" t="s">
        <v>310</v>
      </c>
      <c r="C9" s="43"/>
      <c r="D9" s="30" t="s">
        <v>311</v>
      </c>
      <c r="E9" s="316">
        <v>0</v>
      </c>
      <c r="F9" s="317"/>
      <c r="G9" s="316">
        <v>896.52</v>
      </c>
      <c r="H9" s="311"/>
      <c r="I9" s="311"/>
      <c r="J9" s="38"/>
      <c r="K9" s="38"/>
      <c r="L9" s="41"/>
      <c r="M9" s="38"/>
      <c r="N9" s="38"/>
      <c r="O9" s="38"/>
      <c r="P9" s="38"/>
      <c r="Q9" s="38"/>
    </row>
    <row r="10" spans="1:17" s="39" customFormat="1" ht="28.8" x14ac:dyDescent="0.25">
      <c r="A10" s="138"/>
      <c r="B10" s="135" t="s">
        <v>96</v>
      </c>
      <c r="C10" s="134"/>
      <c r="D10" s="137" t="s">
        <v>103</v>
      </c>
      <c r="E10" s="314">
        <f>SUM(E11+E12)</f>
        <v>831242.37</v>
      </c>
      <c r="F10" s="314"/>
      <c r="G10" s="314">
        <f t="shared" ref="G10" si="3">SUM(G11+G12)</f>
        <v>1034866.99</v>
      </c>
      <c r="H10" s="311">
        <f t="shared" si="0"/>
        <v>124.49641973856554</v>
      </c>
      <c r="I10" s="311"/>
      <c r="J10" s="38"/>
      <c r="K10" s="38"/>
      <c r="L10" s="41"/>
      <c r="M10" s="38"/>
      <c r="N10" s="38"/>
      <c r="O10" s="38"/>
      <c r="P10" s="38"/>
      <c r="Q10" s="38"/>
    </row>
    <row r="11" spans="1:17" s="42" customFormat="1" ht="28.8" x14ac:dyDescent="0.25">
      <c r="A11" s="138"/>
      <c r="B11" s="139" t="s">
        <v>97</v>
      </c>
      <c r="C11" s="138"/>
      <c r="D11" s="140" t="s">
        <v>98</v>
      </c>
      <c r="E11" s="318">
        <v>831242.37</v>
      </c>
      <c r="F11" s="317"/>
      <c r="G11" s="318">
        <v>1034866.99</v>
      </c>
      <c r="H11" s="311">
        <f t="shared" si="0"/>
        <v>124.49641973856554</v>
      </c>
      <c r="I11" s="311"/>
      <c r="J11" s="41"/>
      <c r="K11" s="41"/>
      <c r="M11" s="41"/>
      <c r="N11" s="41"/>
      <c r="O11" s="41"/>
      <c r="P11" s="41"/>
      <c r="Q11" s="41"/>
    </row>
    <row r="12" spans="1:17" s="42" customFormat="1" ht="28.8" x14ac:dyDescent="0.25">
      <c r="A12" s="138"/>
      <c r="B12" s="139" t="s">
        <v>187</v>
      </c>
      <c r="C12" s="138"/>
      <c r="D12" s="140" t="s">
        <v>188</v>
      </c>
      <c r="E12" s="318">
        <v>0</v>
      </c>
      <c r="F12" s="317"/>
      <c r="G12" s="318">
        <v>0</v>
      </c>
      <c r="H12" s="311"/>
      <c r="I12" s="311"/>
      <c r="J12" s="41"/>
      <c r="K12" s="41"/>
      <c r="M12" s="41"/>
      <c r="N12" s="41"/>
      <c r="O12" s="41"/>
      <c r="P12" s="41"/>
      <c r="Q12" s="41"/>
    </row>
    <row r="13" spans="1:17" s="42" customFormat="1" x14ac:dyDescent="0.25">
      <c r="A13" s="170"/>
      <c r="B13" s="172" t="s">
        <v>197</v>
      </c>
      <c r="C13" s="173"/>
      <c r="D13" s="171" t="s">
        <v>198</v>
      </c>
      <c r="E13" s="319">
        <f>E15+E14</f>
        <v>0</v>
      </c>
      <c r="F13" s="319">
        <f t="shared" ref="F13:G13" si="4">F15+F14</f>
        <v>0</v>
      </c>
      <c r="G13" s="319">
        <f t="shared" si="4"/>
        <v>4680</v>
      </c>
      <c r="H13" s="311"/>
      <c r="I13" s="311"/>
      <c r="J13" s="41"/>
      <c r="K13" s="41"/>
      <c r="M13" s="41"/>
      <c r="N13" s="41"/>
      <c r="O13" s="41"/>
      <c r="P13" s="41"/>
      <c r="Q13" s="41"/>
    </row>
    <row r="14" spans="1:17" s="52" customFormat="1" x14ac:dyDescent="0.25">
      <c r="A14" s="44"/>
      <c r="B14" s="32" t="s">
        <v>199</v>
      </c>
      <c r="C14" s="44"/>
      <c r="D14" s="54" t="s">
        <v>201</v>
      </c>
      <c r="E14" s="318">
        <v>0</v>
      </c>
      <c r="F14" s="318"/>
      <c r="G14" s="318">
        <v>4680</v>
      </c>
      <c r="H14" s="311"/>
      <c r="I14" s="311"/>
      <c r="J14" s="51"/>
      <c r="K14" s="51"/>
      <c r="M14" s="51"/>
      <c r="N14" s="51"/>
      <c r="O14" s="51"/>
      <c r="P14" s="51"/>
      <c r="Q14" s="51"/>
    </row>
    <row r="15" spans="1:17" s="52" customFormat="1" ht="24" customHeight="1" x14ac:dyDescent="0.25">
      <c r="A15" s="44"/>
      <c r="B15" s="32" t="s">
        <v>200</v>
      </c>
      <c r="C15" s="44"/>
      <c r="D15" s="54" t="s">
        <v>202</v>
      </c>
      <c r="E15" s="318">
        <v>0</v>
      </c>
      <c r="F15" s="318"/>
      <c r="G15" s="318">
        <v>0</v>
      </c>
      <c r="H15" s="311"/>
      <c r="I15" s="311"/>
      <c r="J15" s="51"/>
      <c r="K15" s="51"/>
      <c r="M15" s="51"/>
      <c r="N15" s="51"/>
      <c r="O15" s="51"/>
      <c r="P15" s="51"/>
      <c r="Q15" s="51"/>
    </row>
    <row r="16" spans="1:17" s="52" customFormat="1" ht="17.399999999999999" customHeight="1" x14ac:dyDescent="0.25">
      <c r="A16" s="344"/>
      <c r="B16" s="345" t="s">
        <v>312</v>
      </c>
      <c r="C16" s="344"/>
      <c r="D16" s="346" t="s">
        <v>313</v>
      </c>
      <c r="E16" s="347">
        <f>E17+E18</f>
        <v>0</v>
      </c>
      <c r="F16" s="347">
        <f t="shared" ref="F16:G16" si="5">F17+F18</f>
        <v>0</v>
      </c>
      <c r="G16" s="347">
        <f t="shared" si="5"/>
        <v>2700</v>
      </c>
      <c r="H16" s="311"/>
      <c r="I16" s="311"/>
      <c r="J16" s="51"/>
      <c r="K16" s="51"/>
      <c r="M16" s="51"/>
      <c r="N16" s="51"/>
      <c r="O16" s="51"/>
      <c r="P16" s="51"/>
      <c r="Q16" s="51"/>
    </row>
    <row r="17" spans="1:17" s="52" customFormat="1" ht="24" customHeight="1" x14ac:dyDescent="0.25">
      <c r="A17" s="44"/>
      <c r="B17" s="32" t="s">
        <v>314</v>
      </c>
      <c r="C17" s="44"/>
      <c r="D17" s="54" t="s">
        <v>315</v>
      </c>
      <c r="E17" s="318">
        <v>0</v>
      </c>
      <c r="F17" s="318"/>
      <c r="G17" s="318">
        <v>2700</v>
      </c>
      <c r="H17" s="311"/>
      <c r="I17" s="311"/>
      <c r="J17" s="51"/>
      <c r="K17" s="51"/>
      <c r="M17" s="51"/>
      <c r="N17" s="51"/>
      <c r="O17" s="51"/>
      <c r="P17" s="51"/>
      <c r="Q17" s="51"/>
    </row>
    <row r="18" spans="1:17" s="52" customFormat="1" ht="24" customHeight="1" x14ac:dyDescent="0.25">
      <c r="A18" s="44"/>
      <c r="B18" s="32" t="s">
        <v>316</v>
      </c>
      <c r="C18" s="44"/>
      <c r="D18" s="54" t="s">
        <v>317</v>
      </c>
      <c r="E18" s="318">
        <v>0</v>
      </c>
      <c r="F18" s="318"/>
      <c r="G18" s="318">
        <v>0</v>
      </c>
      <c r="H18" s="311"/>
      <c r="I18" s="311"/>
      <c r="J18" s="51"/>
      <c r="K18" s="51"/>
      <c r="M18" s="51"/>
      <c r="N18" s="51"/>
      <c r="O18" s="51"/>
      <c r="P18" s="51"/>
      <c r="Q18" s="51"/>
    </row>
    <row r="19" spans="1:17" s="42" customFormat="1" x14ac:dyDescent="0.25">
      <c r="A19" s="82"/>
      <c r="B19" s="86">
        <v>64</v>
      </c>
      <c r="C19" s="87"/>
      <c r="D19" s="88" t="s">
        <v>170</v>
      </c>
      <c r="E19" s="312">
        <f>SUM(E20)</f>
        <v>0</v>
      </c>
      <c r="F19" s="312">
        <f t="shared" ref="F19:G19" si="6">SUM(F20)</f>
        <v>0</v>
      </c>
      <c r="G19" s="312">
        <f t="shared" si="6"/>
        <v>0</v>
      </c>
      <c r="H19" s="311"/>
      <c r="I19" s="311"/>
      <c r="J19" s="41"/>
      <c r="K19" s="41"/>
      <c r="M19" s="41"/>
      <c r="N19" s="41"/>
      <c r="O19" s="41"/>
      <c r="P19" s="41"/>
      <c r="Q19" s="41"/>
    </row>
    <row r="20" spans="1:17" s="42" customFormat="1" x14ac:dyDescent="0.25">
      <c r="A20" s="138"/>
      <c r="B20" s="139" t="s">
        <v>171</v>
      </c>
      <c r="C20" s="138"/>
      <c r="D20" s="140" t="s">
        <v>172</v>
      </c>
      <c r="E20" s="318">
        <f>E21</f>
        <v>0</v>
      </c>
      <c r="F20" s="318"/>
      <c r="G20" s="318">
        <f t="shared" ref="G20" si="7">G21</f>
        <v>0</v>
      </c>
      <c r="H20" s="311"/>
      <c r="I20" s="311"/>
      <c r="J20" s="41"/>
      <c r="K20" s="41"/>
      <c r="M20" s="41"/>
      <c r="N20" s="41"/>
      <c r="O20" s="41"/>
      <c r="P20" s="41"/>
      <c r="Q20" s="41"/>
    </row>
    <row r="21" spans="1:17" s="42" customFormat="1" x14ac:dyDescent="0.25">
      <c r="A21" s="138"/>
      <c r="B21" s="139" t="s">
        <v>173</v>
      </c>
      <c r="C21" s="138"/>
      <c r="D21" s="140" t="s">
        <v>174</v>
      </c>
      <c r="E21" s="318">
        <v>0</v>
      </c>
      <c r="F21" s="317"/>
      <c r="G21" s="318">
        <v>0</v>
      </c>
      <c r="H21" s="311"/>
      <c r="I21" s="311"/>
      <c r="J21" s="41"/>
      <c r="K21" s="41"/>
      <c r="M21" s="41"/>
      <c r="N21" s="41"/>
      <c r="O21" s="41"/>
      <c r="P21" s="41"/>
      <c r="Q21" s="41"/>
    </row>
    <row r="22" spans="1:17" s="39" customFormat="1" ht="28.8" x14ac:dyDescent="0.25">
      <c r="A22" s="82"/>
      <c r="B22" s="86">
        <v>65</v>
      </c>
      <c r="C22" s="87"/>
      <c r="D22" s="88" t="s">
        <v>16</v>
      </c>
      <c r="E22" s="312">
        <f>SUM(E23)</f>
        <v>31844.79</v>
      </c>
      <c r="F22" s="312">
        <v>33150</v>
      </c>
      <c r="G22" s="312">
        <f t="shared" ref="G22" si="8">SUM(G23)</f>
        <v>30559.43</v>
      </c>
      <c r="H22" s="311">
        <f t="shared" si="0"/>
        <v>95.963672550517671</v>
      </c>
      <c r="I22" s="311">
        <f t="shared" si="1"/>
        <v>92.185309200603314</v>
      </c>
      <c r="J22" s="38"/>
      <c r="K22" s="38"/>
      <c r="L22" s="38"/>
      <c r="M22" s="38"/>
      <c r="N22" s="38"/>
      <c r="O22" s="38"/>
      <c r="P22" s="38"/>
      <c r="Q22" s="38"/>
    </row>
    <row r="23" spans="1:17" s="39" customFormat="1" x14ac:dyDescent="0.25">
      <c r="A23" s="134"/>
      <c r="B23" s="141">
        <v>652</v>
      </c>
      <c r="C23" s="142"/>
      <c r="D23" s="143" t="s">
        <v>34</v>
      </c>
      <c r="E23" s="314">
        <f>SUM(E24)</f>
        <v>31844.79</v>
      </c>
      <c r="F23" s="314"/>
      <c r="G23" s="314">
        <f t="shared" ref="G23" si="9">SUM(G24)</f>
        <v>30559.43</v>
      </c>
      <c r="H23" s="311">
        <f t="shared" si="0"/>
        <v>95.963672550517671</v>
      </c>
      <c r="I23" s="311"/>
      <c r="J23" s="38"/>
      <c r="K23" s="38"/>
      <c r="L23" s="38"/>
      <c r="M23" s="38"/>
      <c r="N23" s="38"/>
      <c r="O23" s="38"/>
      <c r="P23" s="38"/>
      <c r="Q23" s="38"/>
    </row>
    <row r="24" spans="1:17" s="42" customFormat="1" x14ac:dyDescent="0.25">
      <c r="A24" s="43"/>
      <c r="B24" s="31">
        <v>6526</v>
      </c>
      <c r="C24" s="2"/>
      <c r="D24" s="3" t="s">
        <v>99</v>
      </c>
      <c r="E24" s="316">
        <v>31844.79</v>
      </c>
      <c r="F24" s="317"/>
      <c r="G24" s="316">
        <v>30559.43</v>
      </c>
      <c r="H24" s="311">
        <f t="shared" si="0"/>
        <v>95.963672550517671</v>
      </c>
      <c r="I24" s="311"/>
      <c r="J24" s="41"/>
      <c r="K24" s="41"/>
      <c r="L24" s="41"/>
      <c r="M24" s="41"/>
      <c r="N24" s="41"/>
      <c r="O24" s="41"/>
      <c r="P24" s="41"/>
      <c r="Q24" s="41"/>
    </row>
    <row r="25" spans="1:17" s="39" customFormat="1" ht="28.8" x14ac:dyDescent="0.25">
      <c r="A25" s="82"/>
      <c r="B25" s="83">
        <v>66</v>
      </c>
      <c r="C25" s="84"/>
      <c r="D25" s="85" t="s">
        <v>12</v>
      </c>
      <c r="E25" s="320">
        <f>E26+E29</f>
        <v>4858.96</v>
      </c>
      <c r="F25" s="320">
        <v>9000</v>
      </c>
      <c r="G25" s="320">
        <f t="shared" ref="G25" si="10">G26+G29</f>
        <v>9368.14</v>
      </c>
      <c r="H25" s="311">
        <f t="shared" si="0"/>
        <v>192.80134020448818</v>
      </c>
      <c r="I25" s="311">
        <f t="shared" si="1"/>
        <v>104.09044444444444</v>
      </c>
      <c r="J25" s="38"/>
      <c r="K25" s="38"/>
      <c r="L25" s="38"/>
      <c r="M25" s="38"/>
      <c r="N25" s="38"/>
      <c r="O25" s="38"/>
      <c r="P25" s="38"/>
      <c r="Q25" s="38"/>
    </row>
    <row r="26" spans="1:17" s="39" customFormat="1" ht="28.8" x14ac:dyDescent="0.25">
      <c r="A26" s="134"/>
      <c r="B26" s="135" t="s">
        <v>102</v>
      </c>
      <c r="C26" s="136"/>
      <c r="D26" s="137" t="s">
        <v>33</v>
      </c>
      <c r="E26" s="321">
        <f>SUM(E28,E27)</f>
        <v>4216.62</v>
      </c>
      <c r="F26" s="321"/>
      <c r="G26" s="321">
        <f t="shared" ref="G26" si="11">SUM(G28,G27)</f>
        <v>7957.55</v>
      </c>
      <c r="H26" s="311">
        <f t="shared" si="0"/>
        <v>188.71868937679943</v>
      </c>
      <c r="I26" s="311"/>
      <c r="J26" s="38"/>
      <c r="K26" s="38"/>
      <c r="L26" s="38"/>
      <c r="M26" s="38"/>
      <c r="N26" s="38"/>
      <c r="O26" s="38"/>
      <c r="P26" s="38"/>
      <c r="Q26" s="38"/>
    </row>
    <row r="27" spans="1:17" s="39" customFormat="1" x14ac:dyDescent="0.25">
      <c r="A27" s="138"/>
      <c r="B27" s="139" t="s">
        <v>203</v>
      </c>
      <c r="C27" s="174"/>
      <c r="D27" s="140" t="s">
        <v>204</v>
      </c>
      <c r="E27" s="322">
        <v>0</v>
      </c>
      <c r="F27" s="323"/>
      <c r="G27" s="322">
        <v>0</v>
      </c>
      <c r="H27" s="311"/>
      <c r="I27" s="311"/>
      <c r="J27" s="38"/>
      <c r="K27" s="38"/>
      <c r="L27" s="38"/>
      <c r="M27" s="38"/>
      <c r="N27" s="38"/>
      <c r="O27" s="38"/>
      <c r="P27" s="38"/>
      <c r="Q27" s="38"/>
    </row>
    <row r="28" spans="1:17" s="42" customFormat="1" x14ac:dyDescent="0.25">
      <c r="A28" s="43"/>
      <c r="B28" s="28" t="s">
        <v>100</v>
      </c>
      <c r="C28" s="1"/>
      <c r="D28" s="30" t="s">
        <v>101</v>
      </c>
      <c r="E28" s="324">
        <v>4216.62</v>
      </c>
      <c r="F28" s="323"/>
      <c r="G28" s="324">
        <v>7957.55</v>
      </c>
      <c r="H28" s="311">
        <f t="shared" si="0"/>
        <v>188.71868937679943</v>
      </c>
      <c r="I28" s="311"/>
      <c r="J28" s="41"/>
      <c r="K28" s="41"/>
      <c r="L28" s="41"/>
      <c r="M28" s="41"/>
      <c r="N28" s="41"/>
      <c r="O28" s="41"/>
      <c r="P28" s="41"/>
      <c r="Q28" s="41"/>
    </row>
    <row r="29" spans="1:17" s="55" customFormat="1" ht="43.2" x14ac:dyDescent="0.25">
      <c r="A29" s="144"/>
      <c r="B29" s="145">
        <v>663</v>
      </c>
      <c r="C29" s="146"/>
      <c r="D29" s="147" t="s">
        <v>104</v>
      </c>
      <c r="E29" s="325">
        <f>SUM(E30+E31)</f>
        <v>642.34</v>
      </c>
      <c r="F29" s="325"/>
      <c r="G29" s="325">
        <f t="shared" ref="G29" si="12">SUM(G30+G31)</f>
        <v>1410.59</v>
      </c>
      <c r="H29" s="311">
        <f t="shared" si="0"/>
        <v>219.60176853379826</v>
      </c>
      <c r="I29" s="311"/>
      <c r="J29" s="38"/>
      <c r="K29" s="38"/>
      <c r="L29" s="38"/>
      <c r="M29" s="38"/>
      <c r="N29" s="38"/>
      <c r="O29" s="38"/>
      <c r="P29" s="38"/>
      <c r="Q29" s="38"/>
    </row>
    <row r="30" spans="1:17" s="41" customFormat="1" x14ac:dyDescent="0.25">
      <c r="A30" s="44"/>
      <c r="B30" s="28">
        <v>6631</v>
      </c>
      <c r="C30" s="33"/>
      <c r="D30" s="54" t="s">
        <v>169</v>
      </c>
      <c r="E30" s="318">
        <v>642.34</v>
      </c>
      <c r="F30" s="317"/>
      <c r="G30" s="318">
        <v>908.9</v>
      </c>
      <c r="H30" s="311">
        <f t="shared" si="0"/>
        <v>141.49827194320764</v>
      </c>
      <c r="I30" s="311"/>
    </row>
    <row r="31" spans="1:17" s="41" customFormat="1" x14ac:dyDescent="0.25">
      <c r="A31" s="44"/>
      <c r="B31" s="28" t="s">
        <v>189</v>
      </c>
      <c r="C31" s="33"/>
      <c r="D31" s="54" t="s">
        <v>190</v>
      </c>
      <c r="E31" s="318">
        <v>0</v>
      </c>
      <c r="F31" s="317"/>
      <c r="G31" s="318">
        <v>501.69</v>
      </c>
      <c r="H31" s="311"/>
      <c r="I31" s="311"/>
    </row>
    <row r="32" spans="1:17" s="39" customFormat="1" ht="28.8" x14ac:dyDescent="0.25">
      <c r="A32" s="82"/>
      <c r="B32" s="83">
        <v>67</v>
      </c>
      <c r="C32" s="84"/>
      <c r="D32" s="85" t="s">
        <v>8</v>
      </c>
      <c r="E32" s="312">
        <f>SUM(E33)</f>
        <v>59341.64</v>
      </c>
      <c r="F32" s="312">
        <v>132705</v>
      </c>
      <c r="G32" s="312">
        <f t="shared" ref="G32" si="13">SUM(G33)</f>
        <v>56668.34</v>
      </c>
      <c r="H32" s="311">
        <f t="shared" si="0"/>
        <v>95.49506889260222</v>
      </c>
      <c r="I32" s="311">
        <f t="shared" si="1"/>
        <v>42.70249048641724</v>
      </c>
      <c r="J32" s="38"/>
      <c r="K32" s="38"/>
      <c r="L32" s="38"/>
      <c r="M32" s="38"/>
      <c r="N32" s="38"/>
      <c r="O32" s="38"/>
      <c r="P32" s="38"/>
      <c r="Q32" s="38"/>
    </row>
    <row r="33" spans="1:17" s="42" customFormat="1" ht="42" customHeight="1" x14ac:dyDescent="0.25">
      <c r="A33" s="134"/>
      <c r="B33" s="135" t="s">
        <v>91</v>
      </c>
      <c r="C33" s="136"/>
      <c r="D33" s="137" t="s">
        <v>32</v>
      </c>
      <c r="E33" s="314">
        <f>SUM(E34:E35)</f>
        <v>59341.64</v>
      </c>
      <c r="F33" s="314"/>
      <c r="G33" s="314">
        <f t="shared" ref="G33" si="14">SUM(G34:G35)</f>
        <v>56668.34</v>
      </c>
      <c r="H33" s="311">
        <f t="shared" si="0"/>
        <v>95.49506889260222</v>
      </c>
      <c r="I33" s="311"/>
      <c r="J33" s="41"/>
      <c r="K33" s="41"/>
      <c r="L33" s="41"/>
      <c r="M33" s="41"/>
      <c r="N33" s="41"/>
      <c r="O33" s="41"/>
      <c r="P33" s="41"/>
      <c r="Q33" s="41"/>
    </row>
    <row r="34" spans="1:17" s="39" customFormat="1" ht="28.8" x14ac:dyDescent="0.25">
      <c r="A34" s="43"/>
      <c r="B34" s="28" t="s">
        <v>92</v>
      </c>
      <c r="C34" s="1"/>
      <c r="D34" s="30" t="s">
        <v>93</v>
      </c>
      <c r="E34" s="316">
        <v>59341.64</v>
      </c>
      <c r="F34" s="317"/>
      <c r="G34" s="316">
        <v>54915.7</v>
      </c>
      <c r="H34" s="311">
        <f t="shared" si="0"/>
        <v>92.541594738534343</v>
      </c>
      <c r="I34" s="311"/>
      <c r="J34" s="38"/>
      <c r="K34" s="38"/>
      <c r="L34" s="38"/>
      <c r="M34" s="38"/>
      <c r="N34" s="38"/>
      <c r="O34" s="38"/>
      <c r="P34" s="38"/>
      <c r="Q34" s="38"/>
    </row>
    <row r="35" spans="1:17" s="39" customFormat="1" ht="28.8" x14ac:dyDescent="0.25">
      <c r="A35" s="43"/>
      <c r="B35" s="28" t="s">
        <v>94</v>
      </c>
      <c r="C35" s="1"/>
      <c r="D35" s="30" t="s">
        <v>95</v>
      </c>
      <c r="E35" s="316">
        <v>0</v>
      </c>
      <c r="F35" s="317"/>
      <c r="G35" s="316">
        <v>1752.64</v>
      </c>
      <c r="H35" s="311"/>
      <c r="I35" s="311"/>
      <c r="J35" s="38"/>
      <c r="K35" s="38"/>
      <c r="L35" s="38"/>
      <c r="M35" s="38"/>
      <c r="N35" s="38"/>
      <c r="O35" s="38"/>
      <c r="P35" s="38"/>
      <c r="Q35" s="38"/>
    </row>
    <row r="36" spans="1:17" s="39" customFormat="1" x14ac:dyDescent="0.25">
      <c r="A36" s="82"/>
      <c r="B36" s="83" t="s">
        <v>191</v>
      </c>
      <c r="C36" s="84"/>
      <c r="D36" s="85" t="s">
        <v>192</v>
      </c>
      <c r="E36" s="312">
        <f>SUM(E37)</f>
        <v>0</v>
      </c>
      <c r="F36" s="312">
        <v>0</v>
      </c>
      <c r="G36" s="312">
        <f t="shared" ref="G36" si="15">SUM(G37)</f>
        <v>0</v>
      </c>
      <c r="H36" s="311"/>
      <c r="I36" s="311"/>
      <c r="J36" s="38"/>
      <c r="K36" s="38"/>
      <c r="L36" s="38"/>
      <c r="M36" s="38"/>
      <c r="N36" s="38"/>
      <c r="O36" s="38"/>
      <c r="P36" s="38"/>
      <c r="Q36" s="38"/>
    </row>
    <row r="37" spans="1:17" s="39" customFormat="1" x14ac:dyDescent="0.25">
      <c r="A37" s="134"/>
      <c r="B37" s="135" t="s">
        <v>193</v>
      </c>
      <c r="C37" s="136"/>
      <c r="D37" s="137" t="s">
        <v>194</v>
      </c>
      <c r="E37" s="314">
        <f>SUM(E38:E38)</f>
        <v>0</v>
      </c>
      <c r="F37" s="315"/>
      <c r="G37" s="314">
        <f>SUM(G38:G38)</f>
        <v>0</v>
      </c>
      <c r="H37" s="311"/>
      <c r="I37" s="311"/>
      <c r="J37" s="38"/>
      <c r="K37" s="38"/>
      <c r="L37" s="38"/>
      <c r="M37" s="38"/>
      <c r="N37" s="38"/>
      <c r="O37" s="38"/>
      <c r="P37" s="38"/>
      <c r="Q37" s="38"/>
    </row>
    <row r="38" spans="1:17" s="39" customFormat="1" x14ac:dyDescent="0.25">
      <c r="A38" s="43"/>
      <c r="B38" s="28" t="s">
        <v>195</v>
      </c>
      <c r="C38" s="1"/>
      <c r="D38" s="30" t="s">
        <v>194</v>
      </c>
      <c r="E38" s="316"/>
      <c r="F38" s="317"/>
      <c r="G38" s="316">
        <v>0</v>
      </c>
      <c r="H38" s="311"/>
      <c r="I38" s="311"/>
      <c r="J38" s="38"/>
      <c r="K38" s="38"/>
      <c r="L38" s="38"/>
      <c r="M38" s="38"/>
      <c r="N38" s="38"/>
      <c r="O38" s="38"/>
      <c r="P38" s="38"/>
      <c r="Q38" s="38"/>
    </row>
    <row r="39" spans="1:17" s="39" customFormat="1" x14ac:dyDescent="0.25">
      <c r="A39" s="89">
        <v>7</v>
      </c>
      <c r="B39" s="473" t="s">
        <v>151</v>
      </c>
      <c r="C39" s="474"/>
      <c r="D39" s="475"/>
      <c r="E39" s="310">
        <f>E40+E43</f>
        <v>57.24</v>
      </c>
      <c r="F39" s="310">
        <v>200</v>
      </c>
      <c r="G39" s="310">
        <f>G40+G43</f>
        <v>297.02</v>
      </c>
      <c r="H39" s="311">
        <f t="shared" si="0"/>
        <v>518.90286512928014</v>
      </c>
      <c r="I39" s="311">
        <f t="shared" si="1"/>
        <v>148.51</v>
      </c>
      <c r="J39" s="38"/>
      <c r="K39" s="38"/>
      <c r="L39" s="38"/>
      <c r="M39" s="38"/>
      <c r="N39" s="38"/>
      <c r="O39" s="38"/>
      <c r="P39" s="38"/>
      <c r="Q39" s="38"/>
    </row>
    <row r="40" spans="1:17" s="39" customFormat="1" x14ac:dyDescent="0.25">
      <c r="A40" s="160"/>
      <c r="B40" s="161" t="s">
        <v>325</v>
      </c>
      <c r="C40" s="162"/>
      <c r="D40" s="163" t="s">
        <v>326</v>
      </c>
      <c r="E40" s="327">
        <v>0</v>
      </c>
      <c r="F40" s="327">
        <v>0</v>
      </c>
      <c r="G40" s="327">
        <f>G41</f>
        <v>0</v>
      </c>
      <c r="H40" s="311"/>
      <c r="I40" s="311"/>
      <c r="J40" s="38"/>
      <c r="K40" s="38"/>
      <c r="L40" s="38"/>
      <c r="M40" s="38"/>
      <c r="N40" s="38"/>
      <c r="O40" s="38"/>
      <c r="P40" s="38"/>
      <c r="Q40" s="38"/>
    </row>
    <row r="41" spans="1:17" s="39" customFormat="1" x14ac:dyDescent="0.25">
      <c r="A41" s="44"/>
      <c r="B41" s="32" t="s">
        <v>216</v>
      </c>
      <c r="C41" s="403"/>
      <c r="D41" s="54" t="s">
        <v>327</v>
      </c>
      <c r="E41" s="318"/>
      <c r="F41" s="318"/>
      <c r="G41" s="318">
        <f>G42</f>
        <v>0</v>
      </c>
      <c r="H41" s="311"/>
      <c r="I41" s="311"/>
      <c r="J41" s="38"/>
      <c r="K41" s="38"/>
      <c r="L41" s="38"/>
      <c r="M41" s="38"/>
      <c r="N41" s="38"/>
      <c r="O41" s="38"/>
      <c r="P41" s="38"/>
      <c r="Q41" s="38"/>
    </row>
    <row r="42" spans="1:17" s="39" customFormat="1" x14ac:dyDescent="0.25">
      <c r="A42" s="44"/>
      <c r="B42" s="32" t="s">
        <v>328</v>
      </c>
      <c r="C42" s="403"/>
      <c r="D42" s="54" t="s">
        <v>329</v>
      </c>
      <c r="E42" s="318"/>
      <c r="F42" s="318"/>
      <c r="G42" s="318">
        <v>0</v>
      </c>
      <c r="H42" s="311"/>
      <c r="I42" s="311"/>
      <c r="J42" s="38"/>
      <c r="K42" s="38"/>
      <c r="L42" s="38"/>
      <c r="M42" s="38"/>
      <c r="N42" s="38"/>
      <c r="O42" s="38"/>
      <c r="P42" s="38"/>
      <c r="Q42" s="38"/>
    </row>
    <row r="43" spans="1:17" s="39" customFormat="1" x14ac:dyDescent="0.25">
      <c r="A43" s="160"/>
      <c r="B43" s="161" t="s">
        <v>152</v>
      </c>
      <c r="C43" s="162"/>
      <c r="D43" s="163" t="s">
        <v>153</v>
      </c>
      <c r="E43" s="327">
        <f>E44</f>
        <v>57.24</v>
      </c>
      <c r="F43" s="327"/>
      <c r="G43" s="327">
        <f>G44</f>
        <v>297.02</v>
      </c>
      <c r="H43" s="311">
        <f t="shared" si="0"/>
        <v>518.90286512928014</v>
      </c>
      <c r="I43" s="311"/>
      <c r="J43" s="38"/>
      <c r="K43" s="38"/>
      <c r="L43" s="38"/>
      <c r="M43" s="38"/>
      <c r="N43" s="38"/>
      <c r="O43" s="38"/>
      <c r="P43" s="38"/>
      <c r="Q43" s="38"/>
    </row>
    <row r="44" spans="1:17" s="39" customFormat="1" x14ac:dyDescent="0.25">
      <c r="A44" s="43"/>
      <c r="B44" s="28" t="s">
        <v>154</v>
      </c>
      <c r="C44" s="1"/>
      <c r="D44" s="30" t="s">
        <v>155</v>
      </c>
      <c r="E44" s="316">
        <f>E45</f>
        <v>57.24</v>
      </c>
      <c r="F44" s="316"/>
      <c r="G44" s="316">
        <f>G45</f>
        <v>297.02</v>
      </c>
      <c r="H44" s="311"/>
      <c r="I44" s="311"/>
      <c r="J44" s="38"/>
      <c r="K44" s="38"/>
      <c r="L44" s="38"/>
      <c r="M44" s="38"/>
      <c r="N44" s="38"/>
      <c r="O44" s="38"/>
      <c r="P44" s="38"/>
      <c r="Q44" s="38"/>
    </row>
    <row r="45" spans="1:17" s="42" customFormat="1" x14ac:dyDescent="0.25">
      <c r="A45" s="43"/>
      <c r="B45" s="28" t="s">
        <v>156</v>
      </c>
      <c r="C45" s="1"/>
      <c r="D45" s="30" t="s">
        <v>157</v>
      </c>
      <c r="E45" s="316">
        <v>57.24</v>
      </c>
      <c r="F45" s="317"/>
      <c r="G45" s="316">
        <v>297.02</v>
      </c>
      <c r="H45" s="311">
        <f t="shared" si="0"/>
        <v>518.90286512928014</v>
      </c>
      <c r="I45" s="311"/>
      <c r="J45" s="41"/>
      <c r="K45" s="41"/>
      <c r="L45" s="41"/>
      <c r="M45" s="41"/>
      <c r="N45" s="41"/>
      <c r="O45" s="41"/>
      <c r="P45" s="41"/>
      <c r="Q45" s="41"/>
    </row>
    <row r="46" spans="1:17" s="42" customFormat="1" x14ac:dyDescent="0.25">
      <c r="A46" s="91" t="s">
        <v>108</v>
      </c>
      <c r="B46" s="461" t="s">
        <v>184</v>
      </c>
      <c r="C46" s="462"/>
      <c r="D46" s="463"/>
      <c r="E46" s="328">
        <f>SUM(E47)</f>
        <v>8809.76</v>
      </c>
      <c r="F46" s="328">
        <v>5600</v>
      </c>
      <c r="G46" s="328">
        <f t="shared" ref="F46:G47" si="16">SUM(G47)</f>
        <v>8881.7000000000007</v>
      </c>
      <c r="H46" s="311"/>
      <c r="I46" s="311"/>
      <c r="J46" s="41"/>
      <c r="K46" s="41"/>
      <c r="L46" s="41"/>
      <c r="M46" s="41"/>
      <c r="N46" s="41"/>
      <c r="O46" s="41"/>
      <c r="P46" s="41"/>
      <c r="Q46" s="41"/>
    </row>
    <row r="47" spans="1:17" s="42" customFormat="1" x14ac:dyDescent="0.25">
      <c r="A47" s="92"/>
      <c r="B47" s="92" t="s">
        <v>109</v>
      </c>
      <c r="C47" s="92"/>
      <c r="D47" s="93" t="s">
        <v>28</v>
      </c>
      <c r="E47" s="330">
        <f>SUM(E48)</f>
        <v>8809.76</v>
      </c>
      <c r="F47" s="330">
        <f t="shared" si="16"/>
        <v>5600</v>
      </c>
      <c r="G47" s="330">
        <f>G48+G50</f>
        <v>8881.7000000000007</v>
      </c>
      <c r="H47" s="311"/>
      <c r="I47" s="311"/>
      <c r="J47" s="41"/>
      <c r="K47" s="41"/>
      <c r="L47" s="41"/>
      <c r="M47" s="41"/>
      <c r="N47" s="41"/>
      <c r="O47" s="41"/>
      <c r="P47" s="41"/>
      <c r="Q47" s="41"/>
    </row>
    <row r="48" spans="1:17" s="42" customFormat="1" x14ac:dyDescent="0.25">
      <c r="A48" s="148"/>
      <c r="B48" s="148" t="s">
        <v>110</v>
      </c>
      <c r="C48" s="148"/>
      <c r="D48" s="149" t="s">
        <v>111</v>
      </c>
      <c r="E48" s="333">
        <f>E49</f>
        <v>8809.76</v>
      </c>
      <c r="F48" s="333">
        <f t="shared" ref="F48:G48" si="17">F49</f>
        <v>5600</v>
      </c>
      <c r="G48" s="333">
        <f t="shared" si="17"/>
        <v>8881.7000000000007</v>
      </c>
      <c r="H48" s="311"/>
      <c r="I48" s="311"/>
      <c r="J48" s="41"/>
      <c r="K48" s="41"/>
      <c r="L48" s="41"/>
      <c r="M48" s="41"/>
      <c r="N48" s="41"/>
      <c r="O48" s="41"/>
      <c r="P48" s="41"/>
      <c r="Q48" s="41"/>
    </row>
    <row r="49" spans="1:17" s="42" customFormat="1" x14ac:dyDescent="0.25">
      <c r="A49" s="94"/>
      <c r="B49" s="94" t="s">
        <v>131</v>
      </c>
      <c r="C49" s="94"/>
      <c r="D49" s="95" t="s">
        <v>112</v>
      </c>
      <c r="E49" s="336">
        <v>8809.76</v>
      </c>
      <c r="F49" s="337">
        <v>5600</v>
      </c>
      <c r="G49" s="336">
        <v>8881.7000000000007</v>
      </c>
      <c r="H49" s="311"/>
      <c r="I49" s="311"/>
      <c r="J49" s="41"/>
      <c r="K49" s="41"/>
      <c r="L49" s="41"/>
      <c r="M49" s="41"/>
      <c r="N49" s="41"/>
      <c r="O49" s="41"/>
      <c r="P49" s="41"/>
      <c r="Q49" s="41"/>
    </row>
    <row r="50" spans="1:17" s="42" customFormat="1" x14ac:dyDescent="0.25">
      <c r="A50" s="167"/>
      <c r="B50" s="167" t="s">
        <v>180</v>
      </c>
      <c r="C50" s="167"/>
      <c r="D50" s="168"/>
      <c r="E50" s="339">
        <v>0</v>
      </c>
      <c r="F50" s="340">
        <v>0</v>
      </c>
      <c r="G50" s="339"/>
      <c r="H50" s="311"/>
      <c r="I50" s="311"/>
      <c r="J50" s="41"/>
      <c r="K50" s="41"/>
      <c r="L50" s="41"/>
      <c r="M50" s="41"/>
      <c r="N50" s="41"/>
      <c r="O50" s="41"/>
      <c r="P50" s="41"/>
      <c r="Q50" s="41"/>
    </row>
    <row r="51" spans="1:17" s="42" customFormat="1" x14ac:dyDescent="0.25">
      <c r="A51" s="464" t="s">
        <v>196</v>
      </c>
      <c r="B51" s="465"/>
      <c r="C51" s="465"/>
      <c r="D51" s="466"/>
      <c r="E51" s="341">
        <f>E6+E39</f>
        <v>927345</v>
      </c>
      <c r="F51" s="341">
        <f>F6+F39</f>
        <v>2036525</v>
      </c>
      <c r="G51" s="341">
        <f>G6+G39</f>
        <v>1140036.44</v>
      </c>
      <c r="H51" s="311">
        <f t="shared" si="0"/>
        <v>122.9355245350975</v>
      </c>
      <c r="I51" s="311">
        <f t="shared" si="1"/>
        <v>55.97949644615214</v>
      </c>
      <c r="J51" s="41"/>
      <c r="K51" s="41"/>
      <c r="L51" s="41"/>
      <c r="M51" s="41"/>
      <c r="N51" s="41"/>
      <c r="O51" s="41"/>
      <c r="P51" s="41"/>
      <c r="Q51" s="41"/>
    </row>
    <row r="52" spans="1:17" s="39" customFormat="1" x14ac:dyDescent="0.25">
      <c r="A52" s="467" t="s">
        <v>390</v>
      </c>
      <c r="B52" s="468"/>
      <c r="C52" s="468"/>
      <c r="D52" s="469"/>
      <c r="E52" s="343">
        <f>E6+E39+E46</f>
        <v>936154.76</v>
      </c>
      <c r="F52" s="343">
        <f>F6+F39+F46</f>
        <v>2042125</v>
      </c>
      <c r="G52" s="343">
        <f>G6+G39+G46</f>
        <v>1148918.1399999999</v>
      </c>
      <c r="H52" s="311">
        <f t="shared" si="0"/>
        <v>122.72737255536678</v>
      </c>
      <c r="I52" s="311">
        <f t="shared" si="1"/>
        <v>56.260911550468265</v>
      </c>
      <c r="J52" s="38"/>
      <c r="K52" s="38"/>
      <c r="L52" s="38"/>
      <c r="M52" s="38"/>
      <c r="N52" s="38"/>
      <c r="O52" s="38"/>
      <c r="P52" s="38"/>
      <c r="Q52" s="38"/>
    </row>
    <row r="53" spans="1:17" s="39" customFormat="1" x14ac:dyDescent="0.25">
      <c r="A53" s="308"/>
      <c r="B53" s="309"/>
      <c r="C53" s="4"/>
      <c r="D53" s="4"/>
      <c r="E53" s="4"/>
      <c r="F53" s="4"/>
      <c r="G53" s="4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s="42" customFormat="1" ht="15.75" customHeight="1" x14ac:dyDescent="0.25">
      <c r="A54" s="472"/>
      <c r="B54" s="472"/>
      <c r="C54" s="472"/>
      <c r="D54" s="472"/>
      <c r="E54" s="472"/>
      <c r="F54" s="472"/>
      <c r="G54" s="472"/>
      <c r="H54" s="472"/>
      <c r="I54" s="472"/>
      <c r="J54" s="41"/>
      <c r="K54" s="41"/>
      <c r="L54" s="41"/>
      <c r="M54" s="41"/>
      <c r="N54" s="41"/>
      <c r="O54" s="41"/>
      <c r="P54" s="41"/>
      <c r="Q54" s="41"/>
    </row>
    <row r="55" spans="1:17" s="39" customFormat="1" ht="62.4" x14ac:dyDescent="0.25">
      <c r="A55" s="34" t="s">
        <v>23</v>
      </c>
      <c r="B55" s="34" t="s">
        <v>90</v>
      </c>
      <c r="C55" s="34"/>
      <c r="D55" s="6" t="s">
        <v>7</v>
      </c>
      <c r="E55" s="66" t="s">
        <v>366</v>
      </c>
      <c r="F55" s="66" t="s">
        <v>361</v>
      </c>
      <c r="G55" s="119" t="s">
        <v>360</v>
      </c>
      <c r="H55" s="34" t="s">
        <v>68</v>
      </c>
      <c r="I55" s="34" t="s">
        <v>68</v>
      </c>
      <c r="J55" s="38"/>
      <c r="K55" s="38"/>
      <c r="L55" s="38"/>
      <c r="M55" s="38"/>
      <c r="N55" s="38"/>
      <c r="O55" s="38"/>
      <c r="P55" s="38"/>
      <c r="Q55" s="38"/>
    </row>
    <row r="56" spans="1:17" s="39" customFormat="1" x14ac:dyDescent="0.25">
      <c r="A56" s="470">
        <v>1</v>
      </c>
      <c r="B56" s="470"/>
      <c r="C56" s="470"/>
      <c r="D56" s="470"/>
      <c r="E56" s="35">
        <v>2</v>
      </c>
      <c r="F56" s="40">
        <v>3</v>
      </c>
      <c r="G56" s="40">
        <v>4</v>
      </c>
      <c r="H56" s="35" t="s">
        <v>89</v>
      </c>
      <c r="I56" s="23" t="s">
        <v>88</v>
      </c>
      <c r="J56" s="38"/>
      <c r="K56" s="38"/>
      <c r="L56" s="38"/>
      <c r="M56" s="38"/>
      <c r="N56" s="38"/>
      <c r="O56" s="38"/>
      <c r="P56" s="38"/>
      <c r="Q56" s="38"/>
    </row>
    <row r="57" spans="1:17" s="39" customFormat="1" x14ac:dyDescent="0.25">
      <c r="A57" s="80">
        <v>3</v>
      </c>
      <c r="B57" s="476" t="s">
        <v>24</v>
      </c>
      <c r="C57" s="477"/>
      <c r="D57" s="478"/>
      <c r="E57" s="348">
        <f>E58+E68+E100+E105+E109</f>
        <v>911395.28</v>
      </c>
      <c r="F57" s="348">
        <f>F58+F68+F105+F100+F109</f>
        <v>2021865</v>
      </c>
      <c r="G57" s="348">
        <f>G58+G68+G100+G105+G109</f>
        <v>1110426</v>
      </c>
      <c r="H57" s="349">
        <f t="shared" ref="H57:H99" si="18">SUM(G57/E57*100)</f>
        <v>121.83802400205539</v>
      </c>
      <c r="I57" s="349">
        <f>SUM(G57/F57*100)</f>
        <v>54.920877506658464</v>
      </c>
      <c r="J57" s="38"/>
      <c r="K57" s="38"/>
      <c r="L57" s="38"/>
      <c r="M57" s="38"/>
      <c r="N57" s="38"/>
      <c r="O57" s="38"/>
      <c r="P57" s="38"/>
      <c r="Q57" s="38"/>
    </row>
    <row r="58" spans="1:17" s="39" customFormat="1" x14ac:dyDescent="0.25">
      <c r="A58" s="81"/>
      <c r="B58" s="96">
        <v>31</v>
      </c>
      <c r="C58" s="81"/>
      <c r="D58" s="97" t="s">
        <v>9</v>
      </c>
      <c r="E58" s="350">
        <f>E59+E63+E65</f>
        <v>727604.95000000007</v>
      </c>
      <c r="F58" s="313">
        <v>1575260</v>
      </c>
      <c r="G58" s="350">
        <f>G59+G63+G65</f>
        <v>902885.76</v>
      </c>
      <c r="H58" s="351">
        <f t="shared" si="18"/>
        <v>124.09010686362151</v>
      </c>
      <c r="I58" s="349">
        <f t="shared" ref="I58:I113" si="19">SUM(G58/F58*100)</f>
        <v>57.316618209057559</v>
      </c>
      <c r="J58" s="38"/>
      <c r="K58" s="38"/>
      <c r="L58" s="38"/>
      <c r="M58" s="38"/>
      <c r="N58" s="38"/>
      <c r="O58" s="38"/>
      <c r="P58" s="38"/>
      <c r="Q58" s="38"/>
    </row>
    <row r="59" spans="1:17" s="42" customFormat="1" x14ac:dyDescent="0.25">
      <c r="A59" s="144"/>
      <c r="B59" s="150">
        <v>311</v>
      </c>
      <c r="C59" s="151"/>
      <c r="D59" s="144" t="s">
        <v>37</v>
      </c>
      <c r="E59" s="325">
        <f>E60+E61+E62</f>
        <v>598378.67000000004</v>
      </c>
      <c r="F59" s="326"/>
      <c r="G59" s="325">
        <f>G60+G61+G62</f>
        <v>747818.74</v>
      </c>
      <c r="H59" s="352">
        <f t="shared" si="18"/>
        <v>124.97416393535549</v>
      </c>
      <c r="I59" s="349"/>
      <c r="J59" s="41"/>
      <c r="K59" s="41"/>
      <c r="L59" s="41"/>
      <c r="M59" s="41"/>
      <c r="N59" s="41"/>
      <c r="O59" s="41"/>
      <c r="P59" s="41"/>
      <c r="Q59" s="41"/>
    </row>
    <row r="60" spans="1:17" s="46" customFormat="1" x14ac:dyDescent="0.25">
      <c r="A60" s="25"/>
      <c r="B60" s="24">
        <v>3111</v>
      </c>
      <c r="C60" s="25"/>
      <c r="D60" s="25" t="s">
        <v>57</v>
      </c>
      <c r="E60" s="353">
        <v>564760.31000000006</v>
      </c>
      <c r="F60" s="352"/>
      <c r="G60" s="353">
        <v>702231.49</v>
      </c>
      <c r="H60" s="326">
        <f t="shared" si="18"/>
        <v>124.3415087012754</v>
      </c>
      <c r="I60" s="349"/>
      <c r="J60" s="45"/>
      <c r="K60" s="45"/>
      <c r="L60" s="45"/>
      <c r="M60" s="45"/>
      <c r="N60" s="45"/>
      <c r="O60" s="45"/>
      <c r="P60" s="45"/>
      <c r="Q60" s="45"/>
    </row>
    <row r="61" spans="1:17" s="46" customFormat="1" x14ac:dyDescent="0.25">
      <c r="A61" s="25"/>
      <c r="B61" s="24" t="s">
        <v>114</v>
      </c>
      <c r="C61" s="25"/>
      <c r="D61" s="25" t="s">
        <v>115</v>
      </c>
      <c r="E61" s="353">
        <v>21981.19</v>
      </c>
      <c r="F61" s="352"/>
      <c r="G61" s="353">
        <v>24470.19</v>
      </c>
      <c r="H61" s="326">
        <f t="shared" si="18"/>
        <v>111.32331780035567</v>
      </c>
      <c r="I61" s="349"/>
      <c r="J61" s="45"/>
      <c r="K61" s="45"/>
      <c r="L61" s="45"/>
      <c r="M61" s="45"/>
      <c r="N61" s="45"/>
      <c r="O61" s="45"/>
      <c r="P61" s="45"/>
      <c r="Q61" s="45"/>
    </row>
    <row r="62" spans="1:17" s="46" customFormat="1" x14ac:dyDescent="0.25">
      <c r="A62" s="25"/>
      <c r="B62" s="24" t="s">
        <v>116</v>
      </c>
      <c r="C62" s="25"/>
      <c r="D62" s="25" t="s">
        <v>117</v>
      </c>
      <c r="E62" s="353">
        <v>11637.17</v>
      </c>
      <c r="F62" s="352"/>
      <c r="G62" s="353">
        <v>21117.06</v>
      </c>
      <c r="H62" s="326">
        <f t="shared" si="18"/>
        <v>181.46215961440797</v>
      </c>
      <c r="I62" s="349"/>
      <c r="J62" s="45"/>
      <c r="K62" s="45"/>
      <c r="L62" s="45"/>
      <c r="M62" s="45"/>
      <c r="N62" s="45"/>
      <c r="O62" s="45"/>
      <c r="P62" s="45"/>
      <c r="Q62" s="45"/>
    </row>
    <row r="63" spans="1:17" s="46" customFormat="1" x14ac:dyDescent="0.25">
      <c r="A63" s="151"/>
      <c r="B63" s="152" t="s">
        <v>118</v>
      </c>
      <c r="C63" s="153"/>
      <c r="D63" s="153" t="s">
        <v>39</v>
      </c>
      <c r="E63" s="354">
        <f>E64</f>
        <v>31924.16</v>
      </c>
      <c r="F63" s="355"/>
      <c r="G63" s="354">
        <f>G64</f>
        <v>33371.480000000003</v>
      </c>
      <c r="H63" s="326">
        <f t="shared" si="18"/>
        <v>104.53361967863839</v>
      </c>
      <c r="I63" s="349"/>
      <c r="J63" s="45"/>
      <c r="K63" s="45"/>
      <c r="L63" s="45"/>
      <c r="M63" s="45"/>
      <c r="N63" s="45"/>
      <c r="O63" s="45"/>
      <c r="P63" s="45"/>
      <c r="Q63" s="45"/>
    </row>
    <row r="64" spans="1:17" s="46" customFormat="1" x14ac:dyDescent="0.25">
      <c r="A64" s="25"/>
      <c r="B64" s="24" t="s">
        <v>69</v>
      </c>
      <c r="C64" s="25"/>
      <c r="D64" s="25" t="s">
        <v>39</v>
      </c>
      <c r="E64" s="353">
        <v>31924.16</v>
      </c>
      <c r="F64" s="352"/>
      <c r="G64" s="353">
        <v>33371.480000000003</v>
      </c>
      <c r="H64" s="326">
        <f t="shared" si="18"/>
        <v>104.53361967863839</v>
      </c>
      <c r="I64" s="349"/>
      <c r="J64" s="45"/>
      <c r="K64" s="45"/>
      <c r="L64" s="45"/>
      <c r="M64" s="45"/>
      <c r="N64" s="45"/>
      <c r="O64" s="45"/>
      <c r="P64" s="45"/>
      <c r="Q64" s="45"/>
    </row>
    <row r="65" spans="1:17" s="46" customFormat="1" x14ac:dyDescent="0.25">
      <c r="A65" s="144"/>
      <c r="B65" s="135">
        <v>313</v>
      </c>
      <c r="C65" s="144"/>
      <c r="D65" s="144" t="s">
        <v>38</v>
      </c>
      <c r="E65" s="356">
        <f>E66+E67</f>
        <v>97302.12</v>
      </c>
      <c r="F65" s="357"/>
      <c r="G65" s="356">
        <f>G66+G67</f>
        <v>121695.54</v>
      </c>
      <c r="H65" s="352">
        <f t="shared" si="18"/>
        <v>125.06977237494927</v>
      </c>
      <c r="I65" s="349"/>
      <c r="J65" s="45"/>
      <c r="K65" s="45"/>
      <c r="L65" s="45"/>
      <c r="M65" s="45"/>
      <c r="N65" s="45"/>
      <c r="O65" s="45"/>
      <c r="P65" s="45"/>
      <c r="Q65" s="45"/>
    </row>
    <row r="66" spans="1:17" s="39" customFormat="1" x14ac:dyDescent="0.25">
      <c r="A66" s="25"/>
      <c r="B66" s="28">
        <v>3132</v>
      </c>
      <c r="C66" s="25"/>
      <c r="D66" s="25" t="s">
        <v>58</v>
      </c>
      <c r="E66" s="358">
        <v>97302.12</v>
      </c>
      <c r="F66" s="359"/>
      <c r="G66" s="358">
        <v>121695.54</v>
      </c>
      <c r="H66" s="352">
        <f t="shared" si="18"/>
        <v>125.06977237494927</v>
      </c>
      <c r="I66" s="349"/>
      <c r="J66" s="38"/>
      <c r="K66" s="38"/>
      <c r="L66" s="38"/>
      <c r="M66" s="38"/>
      <c r="N66" s="38"/>
      <c r="O66" s="38"/>
      <c r="P66" s="38"/>
      <c r="Q66" s="38"/>
    </row>
    <row r="67" spans="1:17" s="42" customFormat="1" ht="28.8" x14ac:dyDescent="0.25">
      <c r="A67" s="25"/>
      <c r="B67" s="28">
        <v>3133</v>
      </c>
      <c r="C67" s="25"/>
      <c r="D67" s="27" t="s">
        <v>59</v>
      </c>
      <c r="E67" s="358">
        <v>0</v>
      </c>
      <c r="F67" s="359"/>
      <c r="G67" s="358">
        <v>0</v>
      </c>
      <c r="H67" s="352"/>
      <c r="I67" s="349"/>
      <c r="J67" s="41"/>
      <c r="K67" s="41"/>
      <c r="L67" s="41"/>
      <c r="M67" s="41"/>
      <c r="N67" s="41"/>
      <c r="O67" s="41"/>
      <c r="P67" s="41"/>
      <c r="Q67" s="41"/>
    </row>
    <row r="68" spans="1:17" s="39" customFormat="1" x14ac:dyDescent="0.25">
      <c r="A68" s="81"/>
      <c r="B68" s="96">
        <v>32</v>
      </c>
      <c r="C68" s="81"/>
      <c r="D68" s="97" t="s">
        <v>10</v>
      </c>
      <c r="E68" s="350">
        <f>E69+E74+E81+E91+E93</f>
        <v>180841.65999999997</v>
      </c>
      <c r="F68" s="313">
        <v>377205</v>
      </c>
      <c r="G68" s="350">
        <f>G69+G74+G81+G91+G93</f>
        <v>204438.34000000003</v>
      </c>
      <c r="H68" s="351">
        <f t="shared" si="18"/>
        <v>113.04825447853113</v>
      </c>
      <c r="I68" s="349">
        <f t="shared" si="19"/>
        <v>54.198205219973225</v>
      </c>
      <c r="J68" s="38"/>
      <c r="K68" s="38"/>
      <c r="L68" s="38"/>
      <c r="M68" s="38"/>
      <c r="N68" s="38"/>
      <c r="O68" s="38"/>
      <c r="P68" s="38"/>
      <c r="Q68" s="38"/>
    </row>
    <row r="69" spans="1:17" s="39" customFormat="1" x14ac:dyDescent="0.25">
      <c r="A69" s="144"/>
      <c r="B69" s="150">
        <v>321</v>
      </c>
      <c r="C69" s="144"/>
      <c r="D69" s="144" t="s">
        <v>40</v>
      </c>
      <c r="E69" s="325">
        <f>SUM(E70:E73)</f>
        <v>57388.95</v>
      </c>
      <c r="F69" s="326"/>
      <c r="G69" s="325">
        <f>SUM(G70:G73)</f>
        <v>59311.65</v>
      </c>
      <c r="H69" s="352">
        <f t="shared" si="18"/>
        <v>103.35029652920991</v>
      </c>
      <c r="I69" s="349"/>
      <c r="J69" s="38"/>
      <c r="K69" s="38"/>
      <c r="L69" s="38"/>
      <c r="M69" s="38"/>
      <c r="N69" s="38"/>
      <c r="O69" s="38"/>
      <c r="P69" s="38"/>
      <c r="Q69" s="38"/>
    </row>
    <row r="70" spans="1:17" s="48" customFormat="1" x14ac:dyDescent="0.25">
      <c r="A70" s="25"/>
      <c r="B70" s="24" t="s">
        <v>60</v>
      </c>
      <c r="C70" s="25"/>
      <c r="D70" s="25" t="s">
        <v>61</v>
      </c>
      <c r="E70" s="353">
        <v>4527.47</v>
      </c>
      <c r="F70" s="352"/>
      <c r="G70" s="353">
        <v>5086.5200000000004</v>
      </c>
      <c r="H70" s="352">
        <f t="shared" si="18"/>
        <v>112.34795592240259</v>
      </c>
      <c r="I70" s="349"/>
      <c r="J70" s="47"/>
      <c r="K70" s="47"/>
      <c r="L70" s="47"/>
      <c r="M70" s="47"/>
      <c r="N70" s="47"/>
      <c r="O70" s="47"/>
      <c r="P70" s="47"/>
      <c r="Q70" s="47"/>
    </row>
    <row r="71" spans="1:17" s="39" customFormat="1" x14ac:dyDescent="0.25">
      <c r="A71" s="25"/>
      <c r="B71" s="24" t="s">
        <v>62</v>
      </c>
      <c r="C71" s="25"/>
      <c r="D71" s="27" t="s">
        <v>44</v>
      </c>
      <c r="E71" s="353">
        <v>48921.63</v>
      </c>
      <c r="F71" s="352"/>
      <c r="G71" s="353">
        <v>50996.31</v>
      </c>
      <c r="H71" s="360">
        <f t="shared" si="18"/>
        <v>104.24082353756405</v>
      </c>
      <c r="I71" s="349"/>
      <c r="J71" s="38"/>
      <c r="K71" s="38"/>
      <c r="L71" s="38"/>
      <c r="M71" s="38"/>
      <c r="N71" s="38"/>
      <c r="O71" s="38"/>
      <c r="P71" s="38"/>
      <c r="Q71" s="38"/>
    </row>
    <row r="72" spans="1:17" s="39" customFormat="1" x14ac:dyDescent="0.25">
      <c r="A72" s="25"/>
      <c r="B72" s="24" t="s">
        <v>119</v>
      </c>
      <c r="C72" s="25"/>
      <c r="D72" s="27" t="s">
        <v>45</v>
      </c>
      <c r="E72" s="353">
        <v>3421.85</v>
      </c>
      <c r="F72" s="352"/>
      <c r="G72" s="353">
        <v>2804.82</v>
      </c>
      <c r="H72" s="360">
        <f t="shared" si="18"/>
        <v>81.967941318292745</v>
      </c>
      <c r="I72" s="349"/>
      <c r="J72" s="38"/>
      <c r="K72" s="38"/>
      <c r="L72" s="38"/>
      <c r="M72" s="38"/>
      <c r="N72" s="38"/>
      <c r="O72" s="38"/>
      <c r="P72" s="38"/>
      <c r="Q72" s="38"/>
    </row>
    <row r="73" spans="1:17" s="39" customFormat="1" x14ac:dyDescent="0.25">
      <c r="A73" s="25"/>
      <c r="B73" s="24" t="s">
        <v>120</v>
      </c>
      <c r="C73" s="25"/>
      <c r="D73" s="27" t="s">
        <v>121</v>
      </c>
      <c r="E73" s="353">
        <v>518</v>
      </c>
      <c r="F73" s="352"/>
      <c r="G73" s="353">
        <v>424</v>
      </c>
      <c r="H73" s="360">
        <f t="shared" si="18"/>
        <v>81.853281853281857</v>
      </c>
      <c r="I73" s="349"/>
      <c r="J73" s="38"/>
      <c r="K73" s="38"/>
      <c r="L73" s="38"/>
      <c r="M73" s="38"/>
      <c r="N73" s="38"/>
      <c r="O73" s="38"/>
      <c r="P73" s="38"/>
      <c r="Q73" s="38"/>
    </row>
    <row r="74" spans="1:17" s="39" customFormat="1" x14ac:dyDescent="0.25">
      <c r="A74" s="144"/>
      <c r="B74" s="150">
        <v>322</v>
      </c>
      <c r="C74" s="144"/>
      <c r="D74" s="144" t="s">
        <v>41</v>
      </c>
      <c r="E74" s="321">
        <f>SUM(E75:E80)</f>
        <v>72816.069999999992</v>
      </c>
      <c r="F74" s="361"/>
      <c r="G74" s="321">
        <f>SUM(G75:G80)</f>
        <v>80956.610000000015</v>
      </c>
      <c r="H74" s="352">
        <f t="shared" si="18"/>
        <v>111.17959263662544</v>
      </c>
      <c r="I74" s="349"/>
      <c r="J74" s="38"/>
      <c r="K74" s="38"/>
      <c r="L74" s="38"/>
      <c r="M74" s="38"/>
      <c r="N74" s="38"/>
      <c r="O74" s="38"/>
      <c r="P74" s="38"/>
      <c r="Q74" s="38"/>
    </row>
    <row r="75" spans="1:17" s="39" customFormat="1" x14ac:dyDescent="0.25">
      <c r="A75" s="25"/>
      <c r="B75" s="24" t="s">
        <v>63</v>
      </c>
      <c r="C75" s="25"/>
      <c r="D75" s="25" t="s">
        <v>47</v>
      </c>
      <c r="E75" s="324">
        <v>5455.98</v>
      </c>
      <c r="F75" s="323"/>
      <c r="G75" s="324">
        <v>5147.8</v>
      </c>
      <c r="H75" s="352">
        <f t="shared" si="18"/>
        <v>94.351518883866888</v>
      </c>
      <c r="I75" s="349"/>
      <c r="J75" s="38"/>
      <c r="K75" s="38"/>
      <c r="L75" s="38"/>
      <c r="M75" s="38"/>
      <c r="N75" s="38"/>
      <c r="O75" s="38"/>
      <c r="P75" s="38"/>
      <c r="Q75" s="38"/>
    </row>
    <row r="76" spans="1:17" s="39" customFormat="1" x14ac:dyDescent="0.25">
      <c r="A76" s="25"/>
      <c r="B76" s="24" t="s">
        <v>122</v>
      </c>
      <c r="C76" s="25"/>
      <c r="D76" s="25" t="s">
        <v>48</v>
      </c>
      <c r="E76" s="324">
        <v>48917.53</v>
      </c>
      <c r="F76" s="323"/>
      <c r="G76" s="324">
        <v>56158.29</v>
      </c>
      <c r="H76" s="352">
        <f t="shared" si="18"/>
        <v>114.80197385272723</v>
      </c>
      <c r="I76" s="349"/>
      <c r="J76" s="38"/>
      <c r="K76" s="38"/>
      <c r="L76" s="38"/>
      <c r="M76" s="38"/>
      <c r="N76" s="38"/>
      <c r="O76" s="38"/>
      <c r="P76" s="38"/>
      <c r="Q76" s="38"/>
    </row>
    <row r="77" spans="1:17" s="48" customFormat="1" x14ac:dyDescent="0.25">
      <c r="A77" s="25"/>
      <c r="B77" s="24" t="s">
        <v>64</v>
      </c>
      <c r="C77" s="25"/>
      <c r="D77" s="25" t="s">
        <v>65</v>
      </c>
      <c r="E77" s="324">
        <v>15292.74</v>
      </c>
      <c r="F77" s="323"/>
      <c r="G77" s="324">
        <v>15854.64</v>
      </c>
      <c r="H77" s="352">
        <f t="shared" si="18"/>
        <v>103.67429250742508</v>
      </c>
      <c r="I77" s="349"/>
      <c r="J77" s="47"/>
      <c r="K77" s="47"/>
      <c r="L77" s="47"/>
      <c r="M77" s="47"/>
      <c r="N77" s="47"/>
      <c r="O77" s="47"/>
      <c r="P77" s="47"/>
      <c r="Q77" s="47"/>
    </row>
    <row r="78" spans="1:17" s="39" customFormat="1" x14ac:dyDescent="0.25">
      <c r="A78" s="25"/>
      <c r="B78" s="24" t="s">
        <v>66</v>
      </c>
      <c r="C78" s="25"/>
      <c r="D78" s="27" t="s">
        <v>67</v>
      </c>
      <c r="E78" s="324">
        <v>2095.08</v>
      </c>
      <c r="F78" s="323"/>
      <c r="G78" s="324">
        <v>1670.22</v>
      </c>
      <c r="H78" s="360">
        <f t="shared" si="18"/>
        <v>79.72106077094908</v>
      </c>
      <c r="I78" s="349"/>
      <c r="J78" s="38"/>
      <c r="K78" s="38"/>
      <c r="L78" s="38"/>
      <c r="M78" s="38"/>
      <c r="N78" s="38"/>
      <c r="O78" s="38"/>
      <c r="P78" s="38"/>
      <c r="Q78" s="38"/>
    </row>
    <row r="79" spans="1:17" s="39" customFormat="1" x14ac:dyDescent="0.25">
      <c r="A79" s="25"/>
      <c r="B79" s="24" t="s">
        <v>123</v>
      </c>
      <c r="C79" s="25"/>
      <c r="D79" s="27" t="s">
        <v>46</v>
      </c>
      <c r="E79" s="324">
        <v>965.56</v>
      </c>
      <c r="F79" s="323"/>
      <c r="G79" s="324">
        <v>1619.85</v>
      </c>
      <c r="H79" s="360">
        <f t="shared" si="18"/>
        <v>167.7627490782551</v>
      </c>
      <c r="I79" s="349"/>
      <c r="J79" s="38"/>
      <c r="K79" s="38"/>
      <c r="L79" s="38"/>
      <c r="M79" s="38"/>
      <c r="N79" s="38"/>
      <c r="O79" s="38"/>
      <c r="P79" s="38"/>
      <c r="Q79" s="38"/>
    </row>
    <row r="80" spans="1:17" s="39" customFormat="1" x14ac:dyDescent="0.25">
      <c r="A80" s="25"/>
      <c r="B80" s="24" t="s">
        <v>124</v>
      </c>
      <c r="C80" s="25"/>
      <c r="D80" s="27" t="s">
        <v>125</v>
      </c>
      <c r="E80" s="324">
        <v>89.18</v>
      </c>
      <c r="F80" s="323"/>
      <c r="G80" s="324">
        <v>505.81</v>
      </c>
      <c r="H80" s="360">
        <f t="shared" si="18"/>
        <v>567.17873962771921</v>
      </c>
      <c r="I80" s="349"/>
      <c r="J80" s="38"/>
      <c r="K80" s="38"/>
      <c r="L80" s="38"/>
      <c r="M80" s="38"/>
      <c r="N80" s="38"/>
      <c r="O80" s="38"/>
      <c r="P80" s="38"/>
      <c r="Q80" s="38"/>
    </row>
    <row r="81" spans="1:17" s="39" customFormat="1" ht="15.75" customHeight="1" x14ac:dyDescent="0.25">
      <c r="A81" s="144"/>
      <c r="B81" s="141">
        <v>323</v>
      </c>
      <c r="C81" s="134"/>
      <c r="D81" s="154" t="s">
        <v>35</v>
      </c>
      <c r="E81" s="325">
        <f>SUM(E82:E90)</f>
        <v>42679.78</v>
      </c>
      <c r="F81" s="326"/>
      <c r="G81" s="325">
        <f>SUM(G82:G90)</f>
        <v>31903.539999999997</v>
      </c>
      <c r="H81" s="352">
        <f t="shared" si="18"/>
        <v>74.750947638436742</v>
      </c>
      <c r="I81" s="349"/>
      <c r="J81" s="38"/>
      <c r="K81" s="38"/>
      <c r="L81" s="38"/>
      <c r="M81" s="38"/>
      <c r="N81" s="38"/>
      <c r="O81" s="38"/>
      <c r="P81" s="38"/>
      <c r="Q81" s="38"/>
    </row>
    <row r="82" spans="1:17" s="39" customFormat="1" ht="15.75" customHeight="1" x14ac:dyDescent="0.25">
      <c r="A82" s="25"/>
      <c r="B82" s="31" t="s">
        <v>70</v>
      </c>
      <c r="C82" s="43"/>
      <c r="D82" s="29" t="s">
        <v>71</v>
      </c>
      <c r="E82" s="353">
        <v>2927.7</v>
      </c>
      <c r="F82" s="352"/>
      <c r="G82" s="353">
        <v>5365.33</v>
      </c>
      <c r="H82" s="352">
        <f t="shared" si="18"/>
        <v>183.26092154250776</v>
      </c>
      <c r="I82" s="349"/>
      <c r="J82" s="38"/>
      <c r="K82" s="38"/>
      <c r="L82" s="38"/>
      <c r="M82" s="38"/>
      <c r="N82" s="38"/>
      <c r="O82" s="38"/>
      <c r="P82" s="38"/>
      <c r="Q82" s="38"/>
    </row>
    <row r="83" spans="1:17" s="39" customFormat="1" ht="15.75" customHeight="1" x14ac:dyDescent="0.25">
      <c r="A83" s="25"/>
      <c r="B83" s="31" t="s">
        <v>72</v>
      </c>
      <c r="C83" s="43"/>
      <c r="D83" s="29" t="s">
        <v>73</v>
      </c>
      <c r="E83" s="353">
        <v>9620.16</v>
      </c>
      <c r="F83" s="352"/>
      <c r="G83" s="353">
        <v>5957.36</v>
      </c>
      <c r="H83" s="352">
        <f t="shared" si="18"/>
        <v>61.925789176063596</v>
      </c>
      <c r="I83" s="349"/>
      <c r="J83" s="38"/>
      <c r="K83" s="38"/>
      <c r="L83" s="38"/>
      <c r="M83" s="38"/>
      <c r="N83" s="38"/>
      <c r="O83" s="38"/>
      <c r="P83" s="38"/>
      <c r="Q83" s="38"/>
    </row>
    <row r="84" spans="1:17" s="39" customFormat="1" ht="15.75" customHeight="1" x14ac:dyDescent="0.25">
      <c r="A84" s="25"/>
      <c r="B84" s="31">
        <v>3233</v>
      </c>
      <c r="C84" s="43"/>
      <c r="D84" s="29" t="s">
        <v>126</v>
      </c>
      <c r="E84" s="353">
        <v>321.60000000000002</v>
      </c>
      <c r="F84" s="352"/>
      <c r="G84" s="353">
        <v>48.93</v>
      </c>
      <c r="H84" s="352"/>
      <c r="I84" s="349"/>
      <c r="J84" s="38"/>
      <c r="K84" s="38"/>
      <c r="L84" s="38"/>
      <c r="M84" s="38"/>
      <c r="N84" s="38"/>
      <c r="O84" s="38"/>
      <c r="P84" s="38"/>
      <c r="Q84" s="38"/>
    </row>
    <row r="85" spans="1:17" s="39" customFormat="1" ht="15.75" customHeight="1" x14ac:dyDescent="0.25">
      <c r="A85" s="25"/>
      <c r="B85" s="31" t="s">
        <v>74</v>
      </c>
      <c r="C85" s="43"/>
      <c r="D85" s="29" t="s">
        <v>75</v>
      </c>
      <c r="E85" s="353">
        <v>2661.3</v>
      </c>
      <c r="F85" s="352"/>
      <c r="G85" s="353">
        <v>2647.42</v>
      </c>
      <c r="H85" s="352">
        <f t="shared" si="18"/>
        <v>99.478450381392548</v>
      </c>
      <c r="I85" s="349"/>
      <c r="J85" s="38"/>
      <c r="K85" s="38"/>
      <c r="L85" s="38"/>
      <c r="M85" s="38"/>
      <c r="N85" s="38"/>
      <c r="O85" s="38"/>
      <c r="P85" s="38"/>
      <c r="Q85" s="38"/>
    </row>
    <row r="86" spans="1:17" s="39" customFormat="1" ht="15.75" customHeight="1" x14ac:dyDescent="0.25">
      <c r="A86" s="25"/>
      <c r="B86" s="31">
        <v>3235</v>
      </c>
      <c r="C86" s="43"/>
      <c r="D86" s="29" t="s">
        <v>52</v>
      </c>
      <c r="E86" s="353">
        <v>796.38</v>
      </c>
      <c r="F86" s="352"/>
      <c r="G86" s="353">
        <v>796.38</v>
      </c>
      <c r="H86" s="352">
        <f t="shared" si="18"/>
        <v>100</v>
      </c>
      <c r="I86" s="349"/>
      <c r="J86" s="38"/>
      <c r="K86" s="38"/>
      <c r="L86" s="38"/>
      <c r="M86" s="38"/>
      <c r="N86" s="38"/>
      <c r="O86" s="38"/>
      <c r="P86" s="38"/>
      <c r="Q86" s="38"/>
    </row>
    <row r="87" spans="1:17" s="39" customFormat="1" ht="15.75" customHeight="1" x14ac:dyDescent="0.25">
      <c r="A87" s="25"/>
      <c r="B87" s="31">
        <v>3236</v>
      </c>
      <c r="C87" s="43"/>
      <c r="D87" s="29" t="s">
        <v>49</v>
      </c>
      <c r="E87" s="353">
        <v>658.21</v>
      </c>
      <c r="F87" s="352"/>
      <c r="G87" s="353">
        <v>4760</v>
      </c>
      <c r="H87" s="352">
        <f t="shared" si="18"/>
        <v>723.17345528022963</v>
      </c>
      <c r="I87" s="349"/>
      <c r="J87" s="38"/>
      <c r="K87" s="38"/>
      <c r="L87" s="38"/>
      <c r="M87" s="38"/>
      <c r="N87" s="38"/>
      <c r="O87" s="38"/>
      <c r="P87" s="38"/>
      <c r="Q87" s="38"/>
    </row>
    <row r="88" spans="1:17" s="39" customFormat="1" ht="15.75" customHeight="1" x14ac:dyDescent="0.25">
      <c r="A88" s="25"/>
      <c r="B88" s="31">
        <v>3237</v>
      </c>
      <c r="C88" s="43"/>
      <c r="D88" s="29" t="s">
        <v>50</v>
      </c>
      <c r="E88" s="353">
        <v>1738.07</v>
      </c>
      <c r="F88" s="352"/>
      <c r="G88" s="353">
        <v>1179.67</v>
      </c>
      <c r="H88" s="352">
        <f t="shared" si="18"/>
        <v>67.872410202120747</v>
      </c>
      <c r="I88" s="349"/>
      <c r="J88" s="38"/>
      <c r="K88" s="38"/>
      <c r="L88" s="38"/>
      <c r="M88" s="38"/>
      <c r="N88" s="38"/>
      <c r="O88" s="38"/>
      <c r="P88" s="38"/>
      <c r="Q88" s="38"/>
    </row>
    <row r="89" spans="1:17" s="42" customFormat="1" ht="15.75" customHeight="1" x14ac:dyDescent="0.25">
      <c r="A89" s="25"/>
      <c r="B89" s="31" t="s">
        <v>76</v>
      </c>
      <c r="C89" s="43"/>
      <c r="D89" s="29" t="s">
        <v>77</v>
      </c>
      <c r="E89" s="353">
        <v>828.33</v>
      </c>
      <c r="F89" s="352"/>
      <c r="G89" s="353">
        <v>811.15</v>
      </c>
      <c r="H89" s="352">
        <f t="shared" si="18"/>
        <v>97.925947388118246</v>
      </c>
      <c r="I89" s="349"/>
      <c r="J89" s="41"/>
      <c r="K89" s="41"/>
      <c r="L89" s="41"/>
      <c r="M89" s="41"/>
      <c r="N89" s="41"/>
      <c r="O89" s="41"/>
      <c r="P89" s="41"/>
      <c r="Q89" s="41"/>
    </row>
    <row r="90" spans="1:17" s="39" customFormat="1" x14ac:dyDescent="0.25">
      <c r="A90" s="25"/>
      <c r="B90" s="31" t="s">
        <v>78</v>
      </c>
      <c r="C90" s="43"/>
      <c r="D90" s="29" t="s">
        <v>51</v>
      </c>
      <c r="E90" s="353">
        <v>23128.03</v>
      </c>
      <c r="F90" s="352"/>
      <c r="G90" s="353">
        <v>10337.299999999999</v>
      </c>
      <c r="H90" s="326">
        <f t="shared" si="18"/>
        <v>44.695981456267567</v>
      </c>
      <c r="I90" s="349"/>
      <c r="J90" s="38"/>
      <c r="K90" s="38"/>
      <c r="L90" s="38"/>
      <c r="M90" s="38"/>
      <c r="N90" s="38"/>
      <c r="O90" s="38"/>
      <c r="P90" s="38"/>
      <c r="Q90" s="38"/>
    </row>
    <row r="91" spans="1:17" s="39" customFormat="1" x14ac:dyDescent="0.25">
      <c r="A91" s="151"/>
      <c r="B91" s="155">
        <v>324</v>
      </c>
      <c r="C91" s="156"/>
      <c r="D91" s="157" t="s">
        <v>85</v>
      </c>
      <c r="E91" s="354">
        <f>E92</f>
        <v>0</v>
      </c>
      <c r="F91" s="355"/>
      <c r="G91" s="354">
        <f>G92</f>
        <v>0</v>
      </c>
      <c r="H91" s="326"/>
      <c r="I91" s="349"/>
      <c r="J91" s="38"/>
      <c r="K91" s="38"/>
      <c r="L91" s="38"/>
      <c r="M91" s="38"/>
      <c r="N91" s="38"/>
      <c r="O91" s="38"/>
      <c r="P91" s="38"/>
      <c r="Q91" s="38"/>
    </row>
    <row r="92" spans="1:17" s="39" customFormat="1" x14ac:dyDescent="0.25">
      <c r="A92" s="25"/>
      <c r="B92" s="31">
        <v>3241</v>
      </c>
      <c r="C92" s="43"/>
      <c r="D92" s="29" t="s">
        <v>85</v>
      </c>
      <c r="E92" s="353">
        <v>0</v>
      </c>
      <c r="F92" s="352"/>
      <c r="G92" s="353">
        <v>0</v>
      </c>
      <c r="H92" s="326"/>
      <c r="I92" s="349"/>
      <c r="J92" s="38"/>
      <c r="K92" s="38"/>
      <c r="L92" s="38"/>
      <c r="M92" s="38"/>
      <c r="N92" s="38"/>
      <c r="O92" s="38"/>
      <c r="P92" s="38"/>
      <c r="Q92" s="38"/>
    </row>
    <row r="93" spans="1:17" s="39" customFormat="1" ht="15.75" customHeight="1" x14ac:dyDescent="0.25">
      <c r="A93" s="144"/>
      <c r="B93" s="141">
        <v>329</v>
      </c>
      <c r="C93" s="134"/>
      <c r="D93" s="154" t="s">
        <v>42</v>
      </c>
      <c r="E93" s="325">
        <f>SUM(E94:E99)</f>
        <v>7956.8600000000006</v>
      </c>
      <c r="F93" s="326"/>
      <c r="G93" s="325">
        <f>SUM(G94:G99)</f>
        <v>32266.54</v>
      </c>
      <c r="H93" s="352">
        <f t="shared" si="18"/>
        <v>405.51850855739576</v>
      </c>
      <c r="I93" s="349"/>
      <c r="J93" s="38"/>
      <c r="K93" s="38"/>
      <c r="L93" s="38"/>
      <c r="M93" s="38"/>
      <c r="N93" s="38"/>
      <c r="O93" s="38"/>
      <c r="P93" s="38"/>
      <c r="Q93" s="38"/>
    </row>
    <row r="94" spans="1:17" s="39" customFormat="1" x14ac:dyDescent="0.25">
      <c r="A94" s="25"/>
      <c r="B94" s="31">
        <v>3292</v>
      </c>
      <c r="C94" s="43"/>
      <c r="D94" s="30" t="s">
        <v>163</v>
      </c>
      <c r="E94" s="353">
        <v>2092.2600000000002</v>
      </c>
      <c r="F94" s="352"/>
      <c r="G94" s="353">
        <v>1860</v>
      </c>
      <c r="H94" s="352">
        <f t="shared" si="18"/>
        <v>88.899085199736163</v>
      </c>
      <c r="I94" s="349"/>
      <c r="J94" s="38"/>
      <c r="K94" s="38"/>
      <c r="L94" s="38"/>
      <c r="M94" s="38"/>
      <c r="N94" s="38"/>
      <c r="O94" s="38"/>
      <c r="P94" s="38"/>
      <c r="Q94" s="38"/>
    </row>
    <row r="95" spans="1:17" s="39" customFormat="1" ht="15.75" customHeight="1" x14ac:dyDescent="0.25">
      <c r="A95" s="25"/>
      <c r="B95" s="31" t="s">
        <v>79</v>
      </c>
      <c r="C95" s="43"/>
      <c r="D95" s="29" t="s">
        <v>80</v>
      </c>
      <c r="E95" s="362">
        <v>88.04</v>
      </c>
      <c r="F95" s="352"/>
      <c r="G95" s="353">
        <v>0</v>
      </c>
      <c r="H95" s="352">
        <f t="shared" si="18"/>
        <v>0</v>
      </c>
      <c r="I95" s="349"/>
      <c r="J95" s="38"/>
      <c r="K95" s="38"/>
      <c r="L95" s="38"/>
      <c r="M95" s="38"/>
      <c r="N95" s="38"/>
      <c r="O95" s="38"/>
      <c r="P95" s="38"/>
      <c r="Q95" s="38"/>
    </row>
    <row r="96" spans="1:17" s="39" customFormat="1" ht="15.75" customHeight="1" x14ac:dyDescent="0.25">
      <c r="A96" s="25"/>
      <c r="B96" s="31">
        <v>3294</v>
      </c>
      <c r="C96" s="43"/>
      <c r="D96" s="29" t="s">
        <v>164</v>
      </c>
      <c r="E96" s="363">
        <v>148.09</v>
      </c>
      <c r="F96" s="352"/>
      <c r="G96" s="353">
        <v>108.09</v>
      </c>
      <c r="H96" s="352">
        <f t="shared" si="18"/>
        <v>72.989398338848005</v>
      </c>
      <c r="I96" s="349"/>
      <c r="J96" s="38"/>
      <c r="K96" s="38"/>
      <c r="L96" s="38"/>
      <c r="M96" s="38"/>
      <c r="N96" s="38"/>
      <c r="O96" s="38"/>
      <c r="P96" s="38"/>
      <c r="Q96" s="38"/>
    </row>
    <row r="97" spans="1:17" s="42" customFormat="1" ht="15.75" customHeight="1" x14ac:dyDescent="0.25">
      <c r="A97" s="25"/>
      <c r="B97" s="36">
        <v>3295</v>
      </c>
      <c r="C97" s="43"/>
      <c r="D97" s="37" t="s">
        <v>81</v>
      </c>
      <c r="E97" s="353">
        <v>2473.2800000000002</v>
      </c>
      <c r="F97" s="352"/>
      <c r="G97" s="353">
        <v>2002.49</v>
      </c>
      <c r="H97" s="352">
        <f t="shared" si="18"/>
        <v>80.964953422176208</v>
      </c>
      <c r="I97" s="349"/>
      <c r="J97" s="41"/>
      <c r="K97" s="41"/>
      <c r="L97" s="41"/>
      <c r="M97" s="41"/>
      <c r="N97" s="41"/>
      <c r="O97" s="41"/>
      <c r="P97" s="41"/>
      <c r="Q97" s="41"/>
    </row>
    <row r="98" spans="1:17" s="42" customFormat="1" ht="15.75" customHeight="1" x14ac:dyDescent="0.25">
      <c r="A98" s="25"/>
      <c r="B98" s="36">
        <v>3296</v>
      </c>
      <c r="C98" s="43"/>
      <c r="D98" s="37" t="s">
        <v>179</v>
      </c>
      <c r="E98" s="353">
        <v>0</v>
      </c>
      <c r="F98" s="352"/>
      <c r="G98" s="353">
        <v>0</v>
      </c>
      <c r="H98" s="352"/>
      <c r="I98" s="349"/>
      <c r="J98" s="41"/>
      <c r="K98" s="41"/>
      <c r="L98" s="41"/>
      <c r="M98" s="41"/>
      <c r="N98" s="41"/>
      <c r="O98" s="41"/>
      <c r="P98" s="41"/>
      <c r="Q98" s="41"/>
    </row>
    <row r="99" spans="1:17" s="42" customFormat="1" ht="15.75" customHeight="1" x14ac:dyDescent="0.25">
      <c r="A99" s="25"/>
      <c r="B99" s="36" t="s">
        <v>82</v>
      </c>
      <c r="C99" s="43"/>
      <c r="D99" s="37" t="s">
        <v>42</v>
      </c>
      <c r="E99" s="353">
        <v>3155.19</v>
      </c>
      <c r="F99" s="352"/>
      <c r="G99" s="353">
        <v>28295.96</v>
      </c>
      <c r="H99" s="352">
        <f t="shared" si="18"/>
        <v>896.80684839898709</v>
      </c>
      <c r="I99" s="349"/>
      <c r="J99" s="41"/>
      <c r="K99" s="41"/>
      <c r="L99" s="41"/>
      <c r="M99" s="41"/>
      <c r="N99" s="41"/>
      <c r="O99" s="41"/>
      <c r="P99" s="41"/>
      <c r="Q99" s="41"/>
    </row>
    <row r="100" spans="1:17" s="42" customFormat="1" ht="15.75" customHeight="1" x14ac:dyDescent="0.25">
      <c r="A100" s="81"/>
      <c r="B100" s="96">
        <v>34</v>
      </c>
      <c r="C100" s="81"/>
      <c r="D100" s="97" t="s">
        <v>13</v>
      </c>
      <c r="E100" s="350">
        <f>E101</f>
        <v>507.75</v>
      </c>
      <c r="F100" s="350">
        <v>1100</v>
      </c>
      <c r="G100" s="350">
        <f t="shared" ref="G100" si="20">G101</f>
        <v>611.96</v>
      </c>
      <c r="H100" s="351">
        <f t="shared" ref="H100:H104" si="21">SUM(G100/E100*100)</f>
        <v>120.52387986213688</v>
      </c>
      <c r="I100" s="349">
        <f t="shared" si="19"/>
        <v>55.63272727272728</v>
      </c>
      <c r="J100" s="41"/>
      <c r="K100" s="41"/>
      <c r="L100" s="41"/>
      <c r="M100" s="41"/>
      <c r="N100" s="41"/>
      <c r="O100" s="41"/>
      <c r="P100" s="41"/>
      <c r="Q100" s="41"/>
    </row>
    <row r="101" spans="1:17" s="42" customFormat="1" ht="15.75" customHeight="1" x14ac:dyDescent="0.25">
      <c r="A101" s="144"/>
      <c r="B101" s="141">
        <v>343</v>
      </c>
      <c r="C101" s="134"/>
      <c r="D101" s="154" t="s">
        <v>43</v>
      </c>
      <c r="E101" s="325">
        <f>E102+E104+E103</f>
        <v>507.75</v>
      </c>
      <c r="F101" s="326"/>
      <c r="G101" s="325">
        <f>G102+G103+G104</f>
        <v>611.96</v>
      </c>
      <c r="H101" s="352">
        <f t="shared" si="21"/>
        <v>120.52387986213688</v>
      </c>
      <c r="I101" s="349"/>
      <c r="J101" s="41"/>
      <c r="K101" s="41"/>
      <c r="L101" s="41"/>
      <c r="M101" s="41"/>
      <c r="N101" s="41"/>
      <c r="O101" s="41"/>
      <c r="P101" s="41"/>
      <c r="Q101" s="41"/>
    </row>
    <row r="102" spans="1:17" s="42" customFormat="1" ht="15.75" customHeight="1" x14ac:dyDescent="0.25">
      <c r="A102" s="25"/>
      <c r="B102" s="31" t="s">
        <v>83</v>
      </c>
      <c r="C102" s="43"/>
      <c r="D102" s="29" t="s">
        <v>84</v>
      </c>
      <c r="E102" s="353">
        <v>507.38</v>
      </c>
      <c r="F102" s="352"/>
      <c r="G102" s="353">
        <v>611.96</v>
      </c>
      <c r="H102" s="326">
        <f t="shared" si="21"/>
        <v>120.61177027080296</v>
      </c>
      <c r="I102" s="349"/>
      <c r="J102" s="41"/>
      <c r="K102" s="41"/>
      <c r="L102" s="41"/>
      <c r="M102" s="41"/>
      <c r="N102" s="41"/>
      <c r="O102" s="41"/>
      <c r="P102" s="41"/>
      <c r="Q102" s="41"/>
    </row>
    <row r="103" spans="1:17" s="42" customFormat="1" ht="15.75" customHeight="1" x14ac:dyDescent="0.25">
      <c r="A103" s="25"/>
      <c r="B103" s="31">
        <v>3432</v>
      </c>
      <c r="C103" s="43"/>
      <c r="D103" s="29" t="s">
        <v>205</v>
      </c>
      <c r="E103" s="353">
        <v>0</v>
      </c>
      <c r="F103" s="352"/>
      <c r="G103" s="353">
        <v>0</v>
      </c>
      <c r="H103" s="326"/>
      <c r="I103" s="349"/>
      <c r="J103" s="41"/>
      <c r="K103" s="41"/>
      <c r="L103" s="41"/>
      <c r="M103" s="41"/>
      <c r="N103" s="41"/>
      <c r="O103" s="41"/>
      <c r="P103" s="41"/>
      <c r="Q103" s="41"/>
    </row>
    <row r="104" spans="1:17" s="42" customFormat="1" ht="15.75" customHeight="1" x14ac:dyDescent="0.25">
      <c r="A104" s="25"/>
      <c r="B104" s="31">
        <v>3433</v>
      </c>
      <c r="C104" s="43"/>
      <c r="D104" s="29" t="s">
        <v>165</v>
      </c>
      <c r="E104" s="353">
        <v>0.37</v>
      </c>
      <c r="F104" s="352"/>
      <c r="G104" s="353">
        <v>0</v>
      </c>
      <c r="H104" s="326">
        <f t="shared" si="21"/>
        <v>0</v>
      </c>
      <c r="I104" s="349"/>
      <c r="J104" s="41"/>
      <c r="K104" s="41"/>
      <c r="L104" s="41"/>
      <c r="M104" s="41"/>
      <c r="N104" s="41"/>
      <c r="O104" s="41"/>
      <c r="P104" s="41"/>
      <c r="Q104" s="41"/>
    </row>
    <row r="105" spans="1:17" s="39" customFormat="1" ht="33" customHeight="1" x14ac:dyDescent="0.25">
      <c r="A105" s="81"/>
      <c r="B105" s="96" t="s">
        <v>158</v>
      </c>
      <c r="C105" s="81"/>
      <c r="D105" s="164" t="s">
        <v>159</v>
      </c>
      <c r="E105" s="350">
        <f>E106</f>
        <v>1322.22</v>
      </c>
      <c r="F105" s="313">
        <v>67200</v>
      </c>
      <c r="G105" s="350">
        <f>G106</f>
        <v>1418.94</v>
      </c>
      <c r="H105" s="351">
        <f t="shared" ref="H105:H121" si="22">SUM(G105/E105*100)</f>
        <v>107.31497027726098</v>
      </c>
      <c r="I105" s="349">
        <f t="shared" si="19"/>
        <v>2.1115178571428572</v>
      </c>
      <c r="J105" s="38"/>
      <c r="K105" s="38"/>
      <c r="L105" s="38"/>
      <c r="M105" s="38"/>
      <c r="N105" s="38"/>
      <c r="O105" s="38"/>
      <c r="P105" s="38"/>
      <c r="Q105" s="38"/>
    </row>
    <row r="106" spans="1:17" s="48" customFormat="1" x14ac:dyDescent="0.25">
      <c r="A106" s="144"/>
      <c r="B106" s="141">
        <v>372</v>
      </c>
      <c r="C106" s="134"/>
      <c r="D106" s="154" t="s">
        <v>160</v>
      </c>
      <c r="E106" s="325">
        <f>E108+E107</f>
        <v>1322.22</v>
      </c>
      <c r="F106" s="325">
        <f t="shared" ref="F106:G106" si="23">F108+F107</f>
        <v>0</v>
      </c>
      <c r="G106" s="325">
        <f t="shared" si="23"/>
        <v>1418.94</v>
      </c>
      <c r="H106" s="352">
        <f t="shared" si="22"/>
        <v>107.31497027726098</v>
      </c>
      <c r="I106" s="349"/>
      <c r="J106" s="47"/>
      <c r="K106" s="47"/>
      <c r="L106" s="47"/>
      <c r="M106" s="47"/>
      <c r="N106" s="47"/>
      <c r="O106" s="47"/>
      <c r="P106" s="47"/>
      <c r="Q106" s="47"/>
    </row>
    <row r="107" spans="1:17" s="48" customFormat="1" x14ac:dyDescent="0.25">
      <c r="A107" s="151"/>
      <c r="B107" s="175">
        <v>3721</v>
      </c>
      <c r="C107" s="138"/>
      <c r="D107" s="176" t="s">
        <v>318</v>
      </c>
      <c r="E107" s="364">
        <v>0</v>
      </c>
      <c r="F107" s="352"/>
      <c r="G107" s="364">
        <v>0</v>
      </c>
      <c r="H107" s="352"/>
      <c r="I107" s="349"/>
      <c r="J107" s="47"/>
      <c r="K107" s="47"/>
      <c r="L107" s="47"/>
      <c r="M107" s="47"/>
      <c r="N107" s="47"/>
      <c r="O107" s="47"/>
      <c r="P107" s="47"/>
      <c r="Q107" s="47"/>
    </row>
    <row r="108" spans="1:17" s="42" customFormat="1" x14ac:dyDescent="0.25">
      <c r="A108" s="25"/>
      <c r="B108" s="31">
        <v>3722</v>
      </c>
      <c r="C108" s="43"/>
      <c r="D108" s="29" t="s">
        <v>161</v>
      </c>
      <c r="E108" s="353">
        <v>1322.22</v>
      </c>
      <c r="F108" s="352"/>
      <c r="G108" s="353">
        <v>1418.94</v>
      </c>
      <c r="H108" s="326">
        <f t="shared" si="22"/>
        <v>107.31497027726098</v>
      </c>
      <c r="I108" s="349"/>
      <c r="J108" s="41"/>
      <c r="K108" s="41"/>
      <c r="L108" s="41"/>
      <c r="M108" s="41"/>
      <c r="N108" s="41"/>
      <c r="O108" s="41"/>
      <c r="P108" s="41"/>
      <c r="Q108" s="41"/>
    </row>
    <row r="109" spans="1:17" s="42" customFormat="1" x14ac:dyDescent="0.25">
      <c r="A109" s="81"/>
      <c r="B109" s="96" t="s">
        <v>175</v>
      </c>
      <c r="C109" s="81"/>
      <c r="D109" s="164" t="s">
        <v>176</v>
      </c>
      <c r="E109" s="350">
        <f>E110</f>
        <v>1118.7</v>
      </c>
      <c r="F109" s="313">
        <v>1100</v>
      </c>
      <c r="G109" s="350">
        <f>G110</f>
        <v>1071</v>
      </c>
      <c r="H109" s="351">
        <v>0</v>
      </c>
      <c r="I109" s="349">
        <f t="shared" si="19"/>
        <v>97.36363636363636</v>
      </c>
      <c r="J109" s="41"/>
      <c r="K109" s="41"/>
      <c r="L109" s="41"/>
      <c r="M109" s="41"/>
      <c r="N109" s="41"/>
      <c r="O109" s="41"/>
      <c r="P109" s="41"/>
      <c r="Q109" s="41"/>
    </row>
    <row r="110" spans="1:17" s="42" customFormat="1" x14ac:dyDescent="0.25">
      <c r="A110" s="144"/>
      <c r="B110" s="141">
        <v>381</v>
      </c>
      <c r="C110" s="134"/>
      <c r="D110" s="154" t="s">
        <v>169</v>
      </c>
      <c r="E110" s="325">
        <f>E111</f>
        <v>1118.7</v>
      </c>
      <c r="F110" s="326"/>
      <c r="G110" s="325">
        <f>G111</f>
        <v>1071</v>
      </c>
      <c r="H110" s="352">
        <v>0</v>
      </c>
      <c r="I110" s="349"/>
      <c r="J110" s="41"/>
      <c r="K110" s="41"/>
      <c r="L110" s="41"/>
      <c r="M110" s="41"/>
      <c r="N110" s="41"/>
      <c r="O110" s="41"/>
      <c r="P110" s="41"/>
      <c r="Q110" s="41"/>
    </row>
    <row r="111" spans="1:17" s="42" customFormat="1" x14ac:dyDescent="0.25">
      <c r="A111" s="25"/>
      <c r="B111" s="31">
        <v>3812</v>
      </c>
      <c r="C111" s="43"/>
      <c r="D111" s="29" t="s">
        <v>177</v>
      </c>
      <c r="E111" s="353">
        <v>1118.7</v>
      </c>
      <c r="F111" s="352"/>
      <c r="G111" s="353">
        <v>1071</v>
      </c>
      <c r="H111" s="326">
        <v>0</v>
      </c>
      <c r="I111" s="349"/>
      <c r="J111" s="41"/>
      <c r="K111" s="41"/>
      <c r="L111" s="41"/>
      <c r="M111" s="41"/>
      <c r="N111" s="41"/>
      <c r="O111" s="41"/>
      <c r="P111" s="41"/>
      <c r="Q111" s="41"/>
    </row>
    <row r="112" spans="1:17" s="39" customFormat="1" x14ac:dyDescent="0.25">
      <c r="A112" s="79">
        <v>4</v>
      </c>
      <c r="B112" s="476" t="s">
        <v>14</v>
      </c>
      <c r="C112" s="477"/>
      <c r="D112" s="478"/>
      <c r="E112" s="365">
        <f>E113</f>
        <v>7040.6100000000006</v>
      </c>
      <c r="F112" s="365">
        <v>20260</v>
      </c>
      <c r="G112" s="365">
        <f t="shared" ref="G112" si="24">G113</f>
        <v>5210.59</v>
      </c>
      <c r="H112" s="349">
        <f t="shared" si="22"/>
        <v>74.007649905334901</v>
      </c>
      <c r="I112" s="349">
        <f t="shared" si="19"/>
        <v>25.718608094768015</v>
      </c>
      <c r="J112" s="38"/>
      <c r="K112" s="38"/>
      <c r="L112" s="38"/>
      <c r="M112" s="38"/>
      <c r="N112" s="38"/>
      <c r="O112" s="38"/>
      <c r="P112" s="38"/>
      <c r="Q112" s="38"/>
    </row>
    <row r="113" spans="1:17" s="39" customFormat="1" x14ac:dyDescent="0.25">
      <c r="A113" s="81"/>
      <c r="B113" s="96">
        <v>42</v>
      </c>
      <c r="C113" s="81"/>
      <c r="D113" s="97" t="s">
        <v>11</v>
      </c>
      <c r="E113" s="350">
        <f>E114+E117+E122</f>
        <v>7040.6100000000006</v>
      </c>
      <c r="F113" s="313">
        <v>20260</v>
      </c>
      <c r="G113" s="350">
        <f>G114+G117+G122</f>
        <v>5210.59</v>
      </c>
      <c r="H113" s="351">
        <f t="shared" si="22"/>
        <v>74.007649905334901</v>
      </c>
      <c r="I113" s="349">
        <f t="shared" si="19"/>
        <v>25.718608094768015</v>
      </c>
      <c r="J113" s="38"/>
      <c r="K113" s="38"/>
      <c r="L113" s="38"/>
      <c r="M113" s="38"/>
      <c r="N113" s="38"/>
      <c r="O113" s="38"/>
      <c r="P113" s="38"/>
      <c r="Q113" s="38"/>
    </row>
    <row r="114" spans="1:17" s="50" customFormat="1" x14ac:dyDescent="0.25">
      <c r="A114" s="151"/>
      <c r="B114" s="150" t="s">
        <v>319</v>
      </c>
      <c r="C114" s="151"/>
      <c r="D114" s="144" t="s">
        <v>320</v>
      </c>
      <c r="E114" s="325">
        <f>SUM(E115:E116)</f>
        <v>0</v>
      </c>
      <c r="F114" s="325" t="s">
        <v>208</v>
      </c>
      <c r="G114" s="325">
        <f>SUM(G115:G116)</f>
        <v>1550</v>
      </c>
      <c r="H114" s="352"/>
      <c r="I114" s="349"/>
      <c r="J114" s="49"/>
      <c r="K114" s="49"/>
      <c r="L114" s="49"/>
      <c r="M114" s="49"/>
      <c r="N114" s="49"/>
      <c r="O114" s="49"/>
      <c r="P114" s="49"/>
      <c r="Q114" s="49"/>
    </row>
    <row r="115" spans="1:17" s="50" customFormat="1" x14ac:dyDescent="0.25">
      <c r="A115" s="151"/>
      <c r="B115" s="368" t="s">
        <v>321</v>
      </c>
      <c r="C115" s="369"/>
      <c r="D115" s="369" t="s">
        <v>322</v>
      </c>
      <c r="E115" s="370">
        <v>0</v>
      </c>
      <c r="F115" s="325"/>
      <c r="G115" s="370">
        <v>1550</v>
      </c>
      <c r="H115" s="352"/>
      <c r="I115" s="349"/>
      <c r="J115" s="49"/>
      <c r="K115" s="49"/>
      <c r="L115" s="49"/>
      <c r="M115" s="49"/>
      <c r="N115" s="49"/>
      <c r="O115" s="49"/>
      <c r="P115" s="49"/>
      <c r="Q115" s="49"/>
    </row>
    <row r="116" spans="1:17" s="50" customFormat="1" x14ac:dyDescent="0.25">
      <c r="A116" s="151"/>
      <c r="B116" s="368" t="s">
        <v>323</v>
      </c>
      <c r="C116" s="369"/>
      <c r="D116" s="369" t="s">
        <v>324</v>
      </c>
      <c r="E116" s="370">
        <v>0</v>
      </c>
      <c r="F116" s="325"/>
      <c r="G116" s="370">
        <v>0</v>
      </c>
      <c r="H116" s="352"/>
      <c r="I116" s="349"/>
      <c r="J116" s="49"/>
      <c r="K116" s="49"/>
      <c r="L116" s="49"/>
      <c r="M116" s="49"/>
      <c r="N116" s="49"/>
      <c r="O116" s="49"/>
      <c r="P116" s="49"/>
      <c r="Q116" s="49"/>
    </row>
    <row r="117" spans="1:17" s="50" customFormat="1" x14ac:dyDescent="0.25">
      <c r="A117" s="151"/>
      <c r="B117" s="150">
        <v>422</v>
      </c>
      <c r="C117" s="151"/>
      <c r="D117" s="144" t="s">
        <v>36</v>
      </c>
      <c r="E117" s="325">
        <f>E118+E119+E120+E121</f>
        <v>6986.26</v>
      </c>
      <c r="F117" s="325"/>
      <c r="G117" s="325">
        <f>SUM(G118+G119+G120+G121)</f>
        <v>3457.95</v>
      </c>
      <c r="H117" s="352"/>
      <c r="I117" s="349"/>
      <c r="J117" s="49"/>
      <c r="K117" s="49"/>
      <c r="L117" s="49"/>
      <c r="M117" s="49"/>
      <c r="N117" s="49"/>
      <c r="O117" s="49"/>
      <c r="P117" s="49"/>
      <c r="Q117" s="49"/>
    </row>
    <row r="118" spans="1:17" s="52" customFormat="1" x14ac:dyDescent="0.25">
      <c r="A118" s="25"/>
      <c r="B118" s="24" t="s">
        <v>86</v>
      </c>
      <c r="C118" s="25"/>
      <c r="D118" s="25" t="s">
        <v>87</v>
      </c>
      <c r="E118" s="353">
        <v>3738.91</v>
      </c>
      <c r="F118" s="352"/>
      <c r="G118" s="353">
        <v>101.96</v>
      </c>
      <c r="H118" s="360"/>
      <c r="I118" s="349"/>
      <c r="J118" s="51"/>
      <c r="K118" s="51"/>
      <c r="L118" s="51"/>
      <c r="M118" s="51"/>
      <c r="N118" s="51"/>
      <c r="O118" s="51"/>
      <c r="P118" s="51"/>
      <c r="Q118" s="51"/>
    </row>
    <row r="119" spans="1:17" s="52" customFormat="1" x14ac:dyDescent="0.25">
      <c r="A119" s="25"/>
      <c r="B119" s="24" t="s">
        <v>330</v>
      </c>
      <c r="C119" s="25"/>
      <c r="D119" s="25" t="s">
        <v>331</v>
      </c>
      <c r="E119" s="353">
        <v>376.28</v>
      </c>
      <c r="F119" s="352"/>
      <c r="G119" s="353">
        <v>0</v>
      </c>
      <c r="H119" s="360"/>
      <c r="I119" s="349"/>
      <c r="J119" s="51"/>
      <c r="K119" s="51"/>
      <c r="L119" s="51"/>
      <c r="M119" s="51"/>
      <c r="N119" s="51"/>
      <c r="O119" s="51"/>
      <c r="P119" s="51"/>
      <c r="Q119" s="51"/>
    </row>
    <row r="120" spans="1:17" s="52" customFormat="1" x14ac:dyDescent="0.25">
      <c r="A120" s="25"/>
      <c r="B120" s="24" t="s">
        <v>206</v>
      </c>
      <c r="C120" s="25"/>
      <c r="D120" s="25" t="s">
        <v>207</v>
      </c>
      <c r="E120" s="353">
        <v>0</v>
      </c>
      <c r="F120" s="352"/>
      <c r="G120" s="353">
        <v>862.54</v>
      </c>
      <c r="H120" s="360">
        <v>0</v>
      </c>
      <c r="I120" s="349"/>
      <c r="J120" s="51"/>
      <c r="K120" s="51"/>
      <c r="L120" s="51"/>
      <c r="M120" s="51"/>
      <c r="N120" s="51"/>
      <c r="O120" s="51"/>
      <c r="P120" s="51"/>
      <c r="Q120" s="51"/>
    </row>
    <row r="121" spans="1:17" s="39" customFormat="1" ht="18" customHeight="1" x14ac:dyDescent="0.25">
      <c r="A121" s="26"/>
      <c r="B121" s="32" t="s">
        <v>178</v>
      </c>
      <c r="C121" s="44"/>
      <c r="D121" s="29" t="s">
        <v>166</v>
      </c>
      <c r="E121" s="316">
        <v>2871.07</v>
      </c>
      <c r="F121" s="317"/>
      <c r="G121" s="316">
        <v>2493.4499999999998</v>
      </c>
      <c r="H121" s="360">
        <f t="shared" si="22"/>
        <v>86.847412288798239</v>
      </c>
      <c r="I121" s="349"/>
      <c r="J121" s="38"/>
      <c r="K121" s="38"/>
      <c r="L121" s="38"/>
      <c r="M121" s="38"/>
      <c r="N121" s="38"/>
      <c r="O121" s="38"/>
      <c r="P121" s="38"/>
      <c r="Q121" s="38"/>
    </row>
    <row r="122" spans="1:17" s="39" customFormat="1" ht="18" customHeight="1" x14ac:dyDescent="0.25">
      <c r="A122" s="151"/>
      <c r="B122" s="158" t="s">
        <v>127</v>
      </c>
      <c r="C122" s="156"/>
      <c r="D122" s="157" t="s">
        <v>128</v>
      </c>
      <c r="E122" s="366">
        <f>E123</f>
        <v>54.35</v>
      </c>
      <c r="F122" s="367"/>
      <c r="G122" s="366">
        <f>G123</f>
        <v>202.64</v>
      </c>
      <c r="H122" s="360">
        <f t="shared" ref="H122:H123" si="25">SUM(G122/E122*100)</f>
        <v>372.84268629254825</v>
      </c>
      <c r="I122" s="349"/>
      <c r="J122" s="38"/>
      <c r="K122" s="38"/>
      <c r="L122" s="38"/>
      <c r="M122" s="38"/>
      <c r="N122" s="38"/>
      <c r="O122" s="38"/>
      <c r="P122" s="38"/>
      <c r="Q122" s="38"/>
    </row>
    <row r="123" spans="1:17" s="39" customFormat="1" ht="18" customHeight="1" x14ac:dyDescent="0.25">
      <c r="A123" s="26"/>
      <c r="B123" s="32" t="s">
        <v>129</v>
      </c>
      <c r="C123" s="44"/>
      <c r="D123" s="29" t="s">
        <v>130</v>
      </c>
      <c r="E123" s="316">
        <v>54.35</v>
      </c>
      <c r="F123" s="317"/>
      <c r="G123" s="316">
        <v>202.64</v>
      </c>
      <c r="H123" s="360">
        <f t="shared" si="25"/>
        <v>372.84268629254825</v>
      </c>
      <c r="I123" s="349"/>
      <c r="J123" s="38"/>
      <c r="K123" s="38"/>
      <c r="L123" s="38"/>
      <c r="M123" s="38"/>
      <c r="N123" s="38"/>
      <c r="O123" s="38"/>
      <c r="P123" s="38"/>
      <c r="Q123" s="38"/>
    </row>
    <row r="124" spans="1:17" x14ac:dyDescent="0.25">
      <c r="A124" s="91" t="s">
        <v>108</v>
      </c>
      <c r="B124" s="461" t="s">
        <v>184</v>
      </c>
      <c r="C124" s="462"/>
      <c r="D124" s="463"/>
      <c r="E124" s="328">
        <f>SUM(E125)</f>
        <v>0</v>
      </c>
      <c r="F124" s="328">
        <f t="shared" ref="F124:G124" si="26">SUM(F125)</f>
        <v>0</v>
      </c>
      <c r="G124" s="328">
        <f t="shared" si="26"/>
        <v>33061.01</v>
      </c>
      <c r="H124" s="329">
        <v>0</v>
      </c>
      <c r="I124" s="349"/>
    </row>
    <row r="125" spans="1:17" x14ac:dyDescent="0.25">
      <c r="A125" s="92"/>
      <c r="B125" s="92" t="s">
        <v>109</v>
      </c>
      <c r="C125" s="92"/>
      <c r="D125" s="93" t="s">
        <v>28</v>
      </c>
      <c r="E125" s="330">
        <f>SUM(E126)</f>
        <v>0</v>
      </c>
      <c r="F125" s="331">
        <v>0</v>
      </c>
      <c r="G125" s="330">
        <f>G126</f>
        <v>33061.01</v>
      </c>
      <c r="H125" s="332">
        <v>0</v>
      </c>
      <c r="I125" s="349"/>
    </row>
    <row r="126" spans="1:17" x14ac:dyDescent="0.25">
      <c r="A126" s="148"/>
      <c r="B126" s="148" t="s">
        <v>110</v>
      </c>
      <c r="C126" s="148"/>
      <c r="D126" s="149" t="s">
        <v>181</v>
      </c>
      <c r="E126" s="333">
        <f>E127</f>
        <v>0</v>
      </c>
      <c r="F126" s="334">
        <v>0</v>
      </c>
      <c r="G126" s="333">
        <f>G127</f>
        <v>33061.01</v>
      </c>
      <c r="H126" s="335">
        <v>0</v>
      </c>
      <c r="I126" s="349"/>
    </row>
    <row r="127" spans="1:17" x14ac:dyDescent="0.25">
      <c r="A127" s="94"/>
      <c r="B127" s="94" t="s">
        <v>180</v>
      </c>
      <c r="C127" s="94"/>
      <c r="D127" s="95" t="s">
        <v>181</v>
      </c>
      <c r="E127" s="336">
        <v>0</v>
      </c>
      <c r="F127" s="337">
        <v>0</v>
      </c>
      <c r="G127" s="336">
        <v>33061.01</v>
      </c>
      <c r="H127" s="338">
        <v>0</v>
      </c>
      <c r="I127" s="349"/>
    </row>
    <row r="128" spans="1:17" x14ac:dyDescent="0.25">
      <c r="A128" s="167"/>
      <c r="B128" s="167"/>
      <c r="C128" s="167"/>
      <c r="D128" s="168"/>
      <c r="E128" s="339">
        <v>0</v>
      </c>
      <c r="F128" s="340">
        <v>0</v>
      </c>
      <c r="G128" s="339">
        <v>0</v>
      </c>
      <c r="H128" s="315"/>
      <c r="I128" s="349"/>
    </row>
    <row r="129" spans="1:9" x14ac:dyDescent="0.25">
      <c r="A129" s="464" t="s">
        <v>140</v>
      </c>
      <c r="B129" s="465"/>
      <c r="C129" s="465"/>
      <c r="D129" s="466"/>
      <c r="E129" s="341">
        <f>E57+E112</f>
        <v>918435.89</v>
      </c>
      <c r="F129" s="341">
        <f>F57+F112</f>
        <v>2042125</v>
      </c>
      <c r="G129" s="341">
        <f>G57+G112</f>
        <v>1115636.5900000001</v>
      </c>
      <c r="H129" s="342"/>
      <c r="I129" s="349">
        <f t="shared" ref="I129:I130" si="27">SUM(G129/F129*100)</f>
        <v>54.631160678215096</v>
      </c>
    </row>
    <row r="130" spans="1:9" x14ac:dyDescent="0.25">
      <c r="A130" s="467" t="s">
        <v>391</v>
      </c>
      <c r="B130" s="468"/>
      <c r="C130" s="468"/>
      <c r="D130" s="469"/>
      <c r="E130" s="343">
        <f>E129+E124</f>
        <v>918435.89</v>
      </c>
      <c r="F130" s="343">
        <f t="shared" ref="F130:G130" si="28">F129+F124</f>
        <v>2042125</v>
      </c>
      <c r="G130" s="343">
        <f t="shared" si="28"/>
        <v>1148697.6000000001</v>
      </c>
      <c r="H130" s="332">
        <f t="shared" ref="H130" si="29">SUM(F130/E130*100)</f>
        <v>222.34812709681893</v>
      </c>
      <c r="I130" s="349">
        <f t="shared" si="27"/>
        <v>56.250112015669949</v>
      </c>
    </row>
  </sheetData>
  <mergeCells count="16">
    <mergeCell ref="A2:I2"/>
    <mergeCell ref="B124:D124"/>
    <mergeCell ref="A129:D129"/>
    <mergeCell ref="A130:D130"/>
    <mergeCell ref="A1:I1"/>
    <mergeCell ref="A5:D5"/>
    <mergeCell ref="A3:I3"/>
    <mergeCell ref="A54:I54"/>
    <mergeCell ref="A56:D56"/>
    <mergeCell ref="B6:D6"/>
    <mergeCell ref="B46:D46"/>
    <mergeCell ref="B57:D57"/>
    <mergeCell ref="B112:D112"/>
    <mergeCell ref="A52:D52"/>
    <mergeCell ref="B39:D39"/>
    <mergeCell ref="A51:D51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1"/>
  <sheetViews>
    <sheetView topLeftCell="A50" zoomScale="80" zoomScaleNormal="85" workbookViewId="0">
      <selection activeCell="H58" sqref="H58"/>
    </sheetView>
  </sheetViews>
  <sheetFormatPr defaultRowHeight="13.2" x14ac:dyDescent="0.25"/>
  <cols>
    <col min="1" max="1" width="9.109375" customWidth="1"/>
    <col min="2" max="2" width="10.88671875" customWidth="1"/>
    <col min="3" max="3" width="30.5546875" customWidth="1"/>
    <col min="4" max="4" width="13.44140625" customWidth="1"/>
    <col min="5" max="5" width="13.5546875" customWidth="1"/>
    <col min="6" max="6" width="13" customWidth="1"/>
    <col min="8" max="8" width="9.88671875" customWidth="1"/>
  </cols>
  <sheetData>
    <row r="1" spans="1:8" ht="15.6" x14ac:dyDescent="0.25">
      <c r="A1" s="482"/>
      <c r="B1" s="482"/>
      <c r="C1" s="482"/>
      <c r="D1" s="482"/>
      <c r="E1" s="482"/>
      <c r="F1" s="482"/>
      <c r="G1" s="482"/>
      <c r="H1" s="482"/>
    </row>
    <row r="2" spans="1:8" ht="15.75" customHeight="1" x14ac:dyDescent="0.25">
      <c r="A2" s="483" t="s">
        <v>276</v>
      </c>
      <c r="B2" s="483"/>
      <c r="C2" s="483"/>
      <c r="D2" s="483"/>
      <c r="E2" s="483"/>
      <c r="F2" s="483"/>
      <c r="G2" s="483"/>
      <c r="H2" s="483"/>
    </row>
    <row r="3" spans="1:8" ht="15.75" customHeight="1" x14ac:dyDescent="0.25">
      <c r="A3" s="166"/>
      <c r="B3" s="166"/>
      <c r="C3" s="166"/>
      <c r="D3" s="166"/>
      <c r="E3" s="166"/>
      <c r="F3" s="166"/>
      <c r="G3" s="166"/>
      <c r="H3" s="166"/>
    </row>
    <row r="4" spans="1:8" ht="46.8" x14ac:dyDescent="0.25">
      <c r="A4" s="98" t="s">
        <v>182</v>
      </c>
      <c r="B4" s="165" t="s">
        <v>168</v>
      </c>
      <c r="C4" s="99" t="s">
        <v>7</v>
      </c>
      <c r="D4" s="66" t="s">
        <v>363</v>
      </c>
      <c r="E4" s="66" t="s">
        <v>370</v>
      </c>
      <c r="F4" s="119" t="s">
        <v>362</v>
      </c>
      <c r="G4" s="98" t="s">
        <v>68</v>
      </c>
      <c r="H4" s="98" t="s">
        <v>68</v>
      </c>
    </row>
    <row r="5" spans="1:8" x14ac:dyDescent="0.25">
      <c r="A5" s="484">
        <v>1</v>
      </c>
      <c r="B5" s="485"/>
      <c r="C5" s="486"/>
      <c r="D5" s="100">
        <v>2</v>
      </c>
      <c r="E5" s="101">
        <v>3</v>
      </c>
      <c r="F5" s="101">
        <v>4</v>
      </c>
      <c r="G5" s="100" t="s">
        <v>89</v>
      </c>
      <c r="H5" s="102" t="s">
        <v>88</v>
      </c>
    </row>
    <row r="6" spans="1:8" ht="31.5" customHeight="1" x14ac:dyDescent="0.25">
      <c r="A6" s="479" t="s">
        <v>138</v>
      </c>
      <c r="B6" s="480"/>
      <c r="C6" s="481"/>
      <c r="D6" s="487"/>
      <c r="E6" s="488"/>
      <c r="F6" s="488"/>
      <c r="G6" s="488"/>
      <c r="H6" s="489"/>
    </row>
    <row r="7" spans="1:8" ht="15.75" customHeight="1" x14ac:dyDescent="0.25">
      <c r="A7" s="105">
        <v>1</v>
      </c>
      <c r="B7" s="105"/>
      <c r="C7" s="106" t="s">
        <v>132</v>
      </c>
      <c r="D7" s="310">
        <f>D8+D9</f>
        <v>55065.399999999994</v>
      </c>
      <c r="E7" s="310">
        <f>E8+E9+E10</f>
        <v>132705</v>
      </c>
      <c r="F7" s="310">
        <f>F8+F9</f>
        <v>55399.649999999994</v>
      </c>
      <c r="G7" s="90">
        <f>F7/D7*100</f>
        <v>100.60700548801971</v>
      </c>
      <c r="H7" s="116">
        <f>F7/E7*100</f>
        <v>41.746467729173723</v>
      </c>
    </row>
    <row r="8" spans="1:8" ht="14.4" x14ac:dyDescent="0.25">
      <c r="A8" s="111"/>
      <c r="B8" s="111" t="s">
        <v>332</v>
      </c>
      <c r="C8" s="112" t="s">
        <v>183</v>
      </c>
      <c r="D8" s="381">
        <v>49143.839999999997</v>
      </c>
      <c r="E8" s="382">
        <v>52695</v>
      </c>
      <c r="F8" s="382">
        <v>46081.24</v>
      </c>
      <c r="G8" s="90">
        <f t="shared" ref="G8:G56" si="0">F8/D8*100</f>
        <v>93.768089754483981</v>
      </c>
      <c r="H8" s="116">
        <f t="shared" ref="H8:H57" si="1">F8/E8*100</f>
        <v>87.448979979125156</v>
      </c>
    </row>
    <row r="9" spans="1:8" ht="28.8" x14ac:dyDescent="0.25">
      <c r="A9" s="111"/>
      <c r="B9" s="111" t="s">
        <v>333</v>
      </c>
      <c r="C9" s="112" t="s">
        <v>219</v>
      </c>
      <c r="D9" s="381">
        <v>5921.56</v>
      </c>
      <c r="E9" s="382">
        <v>73950</v>
      </c>
      <c r="F9" s="382">
        <v>9318.41</v>
      </c>
      <c r="G9" s="90">
        <f t="shared" si="0"/>
        <v>157.36410675565222</v>
      </c>
      <c r="H9" s="116">
        <f t="shared" si="1"/>
        <v>12.600960108181203</v>
      </c>
    </row>
    <row r="10" spans="1:8" ht="14.4" x14ac:dyDescent="0.25">
      <c r="A10" s="188">
        <v>5</v>
      </c>
      <c r="B10" s="188" t="s">
        <v>208</v>
      </c>
      <c r="C10" s="189" t="s">
        <v>218</v>
      </c>
      <c r="D10" s="383">
        <f>D11</f>
        <v>4276.24</v>
      </c>
      <c r="E10" s="383">
        <f>E11</f>
        <v>6060</v>
      </c>
      <c r="F10" s="383">
        <f>F11</f>
        <v>3968.69</v>
      </c>
      <c r="G10" s="90">
        <f t="shared" si="0"/>
        <v>92.807934072923885</v>
      </c>
      <c r="H10" s="116">
        <f t="shared" si="1"/>
        <v>65.489933993399347</v>
      </c>
    </row>
    <row r="11" spans="1:8" ht="14.4" x14ac:dyDescent="0.25">
      <c r="A11" s="111"/>
      <c r="B11" s="111" t="s">
        <v>334</v>
      </c>
      <c r="C11" s="112" t="s">
        <v>220</v>
      </c>
      <c r="D11" s="381">
        <v>4276.24</v>
      </c>
      <c r="E11" s="382">
        <v>6060</v>
      </c>
      <c r="F11" s="382">
        <v>3968.69</v>
      </c>
      <c r="G11" s="90">
        <f t="shared" si="0"/>
        <v>92.807934072923885</v>
      </c>
      <c r="H11" s="116">
        <f t="shared" si="1"/>
        <v>65.489933993399347</v>
      </c>
    </row>
    <row r="12" spans="1:8" ht="14.4" x14ac:dyDescent="0.25">
      <c r="A12" s="188">
        <v>2</v>
      </c>
      <c r="B12" s="188" t="s">
        <v>208</v>
      </c>
      <c r="C12" s="189" t="s">
        <v>135</v>
      </c>
      <c r="D12" s="383">
        <f>D13</f>
        <v>642.34</v>
      </c>
      <c r="E12" s="383">
        <f>E13</f>
        <v>1000</v>
      </c>
      <c r="F12" s="383">
        <f>F13</f>
        <v>1410.59</v>
      </c>
      <c r="G12" s="90">
        <f t="shared" si="0"/>
        <v>219.60176853379826</v>
      </c>
      <c r="H12" s="116">
        <f t="shared" si="1"/>
        <v>141.059</v>
      </c>
    </row>
    <row r="13" spans="1:8" ht="15.75" customHeight="1" x14ac:dyDescent="0.25">
      <c r="A13" s="111"/>
      <c r="B13" s="404" t="s">
        <v>335</v>
      </c>
      <c r="C13" s="112" t="s">
        <v>31</v>
      </c>
      <c r="D13" s="381">
        <v>642.34</v>
      </c>
      <c r="E13" s="382">
        <v>1000</v>
      </c>
      <c r="F13" s="382">
        <v>1410.59</v>
      </c>
      <c r="G13" s="90">
        <f t="shared" si="0"/>
        <v>219.60176853379826</v>
      </c>
      <c r="H13" s="116">
        <f t="shared" si="1"/>
        <v>141.059</v>
      </c>
    </row>
    <row r="14" spans="1:8" ht="15.75" customHeight="1" x14ac:dyDescent="0.25">
      <c r="A14" s="110">
        <v>3</v>
      </c>
      <c r="B14" s="107"/>
      <c r="C14" s="106" t="s">
        <v>134</v>
      </c>
      <c r="D14" s="384">
        <f>D15</f>
        <v>4216.62</v>
      </c>
      <c r="E14" s="384">
        <f>E15</f>
        <v>8000</v>
      </c>
      <c r="F14" s="384">
        <f>F15</f>
        <v>7957.55</v>
      </c>
      <c r="G14" s="90">
        <f t="shared" si="0"/>
        <v>188.71868937679943</v>
      </c>
      <c r="H14" s="116">
        <f t="shared" si="1"/>
        <v>99.469374999999999</v>
      </c>
    </row>
    <row r="15" spans="1:8" ht="14.4" x14ac:dyDescent="0.25">
      <c r="A15" s="104"/>
      <c r="B15" s="405" t="s">
        <v>336</v>
      </c>
      <c r="C15" s="112" t="s">
        <v>29</v>
      </c>
      <c r="D15" s="385">
        <v>4216.62</v>
      </c>
      <c r="E15" s="385">
        <v>8000</v>
      </c>
      <c r="F15" s="385">
        <v>7957.55</v>
      </c>
      <c r="G15" s="90">
        <f t="shared" si="0"/>
        <v>188.71868937679943</v>
      </c>
      <c r="H15" s="116">
        <f t="shared" si="1"/>
        <v>99.469374999999999</v>
      </c>
    </row>
    <row r="16" spans="1:8" ht="13.5" customHeight="1" x14ac:dyDescent="0.25">
      <c r="A16" s="110">
        <v>4</v>
      </c>
      <c r="B16" s="107"/>
      <c r="C16" s="106" t="s">
        <v>133</v>
      </c>
      <c r="D16" s="384">
        <f>D17</f>
        <v>31844.79</v>
      </c>
      <c r="E16" s="384">
        <f>E17</f>
        <v>33150</v>
      </c>
      <c r="F16" s="384">
        <f>F17</f>
        <v>30559.43</v>
      </c>
      <c r="G16" s="90">
        <f t="shared" si="0"/>
        <v>95.963672550517671</v>
      </c>
      <c r="H16" s="116">
        <f t="shared" si="1"/>
        <v>92.185309200603314</v>
      </c>
    </row>
    <row r="17" spans="1:8" ht="14.25" customHeight="1" x14ac:dyDescent="0.25">
      <c r="A17" s="103"/>
      <c r="B17" s="404" t="s">
        <v>337</v>
      </c>
      <c r="C17" s="112" t="s">
        <v>30</v>
      </c>
      <c r="D17" s="381">
        <v>31844.79</v>
      </c>
      <c r="E17" s="386">
        <v>33150</v>
      </c>
      <c r="F17" s="386">
        <v>30559.43</v>
      </c>
      <c r="G17" s="90">
        <f t="shared" si="0"/>
        <v>95.963672550517671</v>
      </c>
      <c r="H17" s="116">
        <f t="shared" si="1"/>
        <v>92.185309200603314</v>
      </c>
    </row>
    <row r="18" spans="1:8" ht="13.5" customHeight="1" x14ac:dyDescent="0.25">
      <c r="A18" s="110">
        <v>5</v>
      </c>
      <c r="B18" s="107"/>
      <c r="C18" s="106" t="s">
        <v>136</v>
      </c>
      <c r="D18" s="384">
        <f>D19</f>
        <v>827734.69</v>
      </c>
      <c r="E18" s="384">
        <f>E19+E20+E22</f>
        <v>1867070</v>
      </c>
      <c r="F18" s="384">
        <f>F19</f>
        <v>1029734.29</v>
      </c>
      <c r="G18" s="90">
        <f t="shared" si="0"/>
        <v>124.40390652226985</v>
      </c>
      <c r="H18" s="116">
        <f t="shared" si="1"/>
        <v>55.152420102085088</v>
      </c>
    </row>
    <row r="19" spans="1:8" ht="14.25" customHeight="1" x14ac:dyDescent="0.25">
      <c r="A19" s="104"/>
      <c r="B19" s="405" t="s">
        <v>338</v>
      </c>
      <c r="C19" s="112" t="s">
        <v>213</v>
      </c>
      <c r="D19" s="385">
        <v>827734.69</v>
      </c>
      <c r="E19" s="385">
        <v>1815070</v>
      </c>
      <c r="F19" s="385">
        <v>1029734.29</v>
      </c>
      <c r="G19" s="90">
        <f t="shared" si="0"/>
        <v>124.40390652226985</v>
      </c>
      <c r="H19" s="116">
        <f t="shared" si="1"/>
        <v>56.732483595673997</v>
      </c>
    </row>
    <row r="20" spans="1:8" ht="14.4" x14ac:dyDescent="0.25">
      <c r="A20" s="110">
        <v>5</v>
      </c>
      <c r="B20" s="108"/>
      <c r="C20" s="109" t="s">
        <v>136</v>
      </c>
      <c r="D20" s="310">
        <f>D21</f>
        <v>3507.68</v>
      </c>
      <c r="E20" s="310">
        <f>E21</f>
        <v>41000</v>
      </c>
      <c r="F20" s="310">
        <f>F21</f>
        <v>5132.7</v>
      </c>
      <c r="G20" s="90">
        <f t="shared" si="0"/>
        <v>146.32748711398989</v>
      </c>
      <c r="H20" s="116">
        <f t="shared" si="1"/>
        <v>12.518780487804879</v>
      </c>
    </row>
    <row r="21" spans="1:8" ht="14.4" x14ac:dyDescent="0.25">
      <c r="A21" s="104"/>
      <c r="B21" s="114" t="s">
        <v>339</v>
      </c>
      <c r="C21" s="115" t="s">
        <v>214</v>
      </c>
      <c r="D21" s="381">
        <v>3507.68</v>
      </c>
      <c r="E21" s="381">
        <v>41000</v>
      </c>
      <c r="F21" s="381">
        <v>5132.7</v>
      </c>
      <c r="G21" s="90">
        <f t="shared" si="0"/>
        <v>146.32748711398989</v>
      </c>
      <c r="H21" s="116">
        <f t="shared" si="1"/>
        <v>12.518780487804879</v>
      </c>
    </row>
    <row r="22" spans="1:8" ht="14.4" x14ac:dyDescent="0.25">
      <c r="A22" s="110">
        <v>5</v>
      </c>
      <c r="B22" s="108"/>
      <c r="C22" s="109" t="s">
        <v>136</v>
      </c>
      <c r="D22" s="310">
        <f>D23</f>
        <v>0</v>
      </c>
      <c r="E22" s="310">
        <f>E23+E24</f>
        <v>11000</v>
      </c>
      <c r="F22" s="310">
        <f>F23</f>
        <v>5576.52</v>
      </c>
      <c r="G22" s="90">
        <v>0</v>
      </c>
      <c r="H22" s="116"/>
    </row>
    <row r="23" spans="1:8" ht="14.4" x14ac:dyDescent="0.25">
      <c r="A23" s="104"/>
      <c r="B23" s="114" t="s">
        <v>340</v>
      </c>
      <c r="C23" s="115" t="s">
        <v>215</v>
      </c>
      <c r="D23" s="381">
        <v>0</v>
      </c>
      <c r="E23" s="381">
        <v>5400</v>
      </c>
      <c r="F23" s="381">
        <v>5576.52</v>
      </c>
      <c r="G23" s="90">
        <v>0</v>
      </c>
      <c r="H23" s="116"/>
    </row>
    <row r="24" spans="1:8" ht="14.4" x14ac:dyDescent="0.25">
      <c r="A24" s="110">
        <v>5</v>
      </c>
      <c r="B24" s="108"/>
      <c r="C24" s="109" t="s">
        <v>136</v>
      </c>
      <c r="D24" s="310">
        <f>D25</f>
        <v>0</v>
      </c>
      <c r="E24" s="310">
        <f>E25</f>
        <v>5600</v>
      </c>
      <c r="F24" s="310">
        <f>F25</f>
        <v>0</v>
      </c>
      <c r="G24" s="90">
        <v>0</v>
      </c>
      <c r="H24" s="116">
        <v>0</v>
      </c>
    </row>
    <row r="25" spans="1:8" ht="31.5" customHeight="1" x14ac:dyDescent="0.25">
      <c r="A25" s="104"/>
      <c r="B25" s="114" t="s">
        <v>109</v>
      </c>
      <c r="C25" s="115" t="s">
        <v>367</v>
      </c>
      <c r="D25" s="381">
        <v>0</v>
      </c>
      <c r="E25" s="381">
        <v>5600</v>
      </c>
      <c r="F25" s="381">
        <v>0</v>
      </c>
      <c r="G25" s="90">
        <v>0</v>
      </c>
      <c r="H25" s="116">
        <v>0</v>
      </c>
    </row>
    <row r="26" spans="1:8" ht="57.6" x14ac:dyDescent="0.25">
      <c r="A26" s="110">
        <v>7</v>
      </c>
      <c r="B26" s="178"/>
      <c r="C26" s="179" t="s">
        <v>167</v>
      </c>
      <c r="D26" s="310">
        <f>D27</f>
        <v>57.24</v>
      </c>
      <c r="E26" s="310">
        <f>E27</f>
        <v>200</v>
      </c>
      <c r="F26" s="310">
        <f>F27</f>
        <v>297.02</v>
      </c>
      <c r="G26" s="90">
        <f t="shared" si="0"/>
        <v>518.90286512928014</v>
      </c>
      <c r="H26" s="116">
        <f t="shared" si="1"/>
        <v>148.51</v>
      </c>
    </row>
    <row r="27" spans="1:8" ht="28.8" x14ac:dyDescent="0.25">
      <c r="A27" s="180"/>
      <c r="B27" s="181" t="s">
        <v>341</v>
      </c>
      <c r="C27" s="182" t="s">
        <v>217</v>
      </c>
      <c r="D27" s="387">
        <v>57.24</v>
      </c>
      <c r="E27" s="387">
        <v>200</v>
      </c>
      <c r="F27" s="387">
        <v>297.02</v>
      </c>
      <c r="G27" s="90">
        <f t="shared" si="0"/>
        <v>518.90286512928014</v>
      </c>
      <c r="H27" s="116">
        <f t="shared" si="1"/>
        <v>148.51</v>
      </c>
    </row>
    <row r="28" spans="1:8" ht="14.4" x14ac:dyDescent="0.25">
      <c r="A28" s="183"/>
      <c r="B28" s="183"/>
      <c r="C28" s="184" t="s">
        <v>137</v>
      </c>
      <c r="D28" s="388">
        <f>D7+D10+D12+D14+D16+D18+D20+D26</f>
        <v>927345</v>
      </c>
      <c r="E28" s="388">
        <f>E7+E12+E14+E16+E18+E26</f>
        <v>2042125</v>
      </c>
      <c r="F28" s="388">
        <f>F7+F14+F16+F18+F24+F26+F10+F12+F20+F22</f>
        <v>1140036.44</v>
      </c>
      <c r="G28" s="90">
        <f t="shared" si="0"/>
        <v>122.9355245350975</v>
      </c>
      <c r="H28" s="116">
        <f t="shared" si="1"/>
        <v>55.825987145742793</v>
      </c>
    </row>
    <row r="29" spans="1:8" ht="14.4" x14ac:dyDescent="0.25">
      <c r="A29" s="418"/>
      <c r="B29" s="419"/>
      <c r="C29" s="420"/>
      <c r="D29" s="421"/>
      <c r="E29" s="422"/>
      <c r="F29" s="422"/>
      <c r="G29" s="423"/>
      <c r="H29" s="424"/>
    </row>
    <row r="30" spans="1:8" ht="14.4" x14ac:dyDescent="0.25">
      <c r="A30" s="418"/>
      <c r="B30" s="419"/>
      <c r="C30" s="420"/>
      <c r="D30" s="421"/>
      <c r="E30" s="422"/>
      <c r="F30" s="422"/>
      <c r="G30" s="423"/>
      <c r="H30" s="424"/>
    </row>
    <row r="31" spans="1:8" ht="15.6" x14ac:dyDescent="0.25">
      <c r="A31" s="479" t="s">
        <v>139</v>
      </c>
      <c r="B31" s="480"/>
      <c r="C31" s="481"/>
      <c r="D31" s="389"/>
      <c r="E31" s="390"/>
      <c r="F31" s="390"/>
      <c r="G31" s="90"/>
      <c r="H31" s="116"/>
    </row>
    <row r="32" spans="1:8" ht="14.4" x14ac:dyDescent="0.25">
      <c r="A32" s="105">
        <v>1</v>
      </c>
      <c r="B32" s="105"/>
      <c r="C32" s="106" t="s">
        <v>132</v>
      </c>
      <c r="D32" s="310">
        <f>D33+D34</f>
        <v>56234.909999999996</v>
      </c>
      <c r="E32" s="310">
        <f>E33+E34+E35</f>
        <v>132705</v>
      </c>
      <c r="F32" s="310">
        <f>F33+F34</f>
        <v>54533.87</v>
      </c>
      <c r="G32" s="90">
        <f t="shared" si="0"/>
        <v>96.975117413720426</v>
      </c>
      <c r="H32" s="116">
        <f t="shared" si="1"/>
        <v>41.094058249500776</v>
      </c>
    </row>
    <row r="33" spans="1:8" ht="14.4" x14ac:dyDescent="0.25">
      <c r="A33" s="111"/>
      <c r="B33" s="111" t="s">
        <v>332</v>
      </c>
      <c r="C33" s="112" t="s">
        <v>183</v>
      </c>
      <c r="D33" s="381">
        <v>42173.63</v>
      </c>
      <c r="E33" s="382">
        <v>52695</v>
      </c>
      <c r="F33" s="382">
        <v>48010.29</v>
      </c>
      <c r="G33" s="90">
        <f t="shared" si="0"/>
        <v>113.83959597502043</v>
      </c>
      <c r="H33" s="116">
        <f t="shared" si="1"/>
        <v>91.109763734699683</v>
      </c>
    </row>
    <row r="34" spans="1:8" ht="28.8" x14ac:dyDescent="0.25">
      <c r="A34" s="111"/>
      <c r="B34" s="111" t="s">
        <v>333</v>
      </c>
      <c r="C34" s="112" t="s">
        <v>219</v>
      </c>
      <c r="D34" s="381">
        <v>14061.28</v>
      </c>
      <c r="E34" s="382">
        <v>73950</v>
      </c>
      <c r="F34" s="382">
        <v>6523.58</v>
      </c>
      <c r="G34" s="90">
        <f t="shared" si="0"/>
        <v>46.393927153146798</v>
      </c>
      <c r="H34" s="116">
        <f t="shared" si="1"/>
        <v>8.8216091954022975</v>
      </c>
    </row>
    <row r="35" spans="1:8" ht="14.4" x14ac:dyDescent="0.25">
      <c r="A35" s="188">
        <v>5</v>
      </c>
      <c r="B35" s="188" t="s">
        <v>208</v>
      </c>
      <c r="C35" s="189" t="s">
        <v>218</v>
      </c>
      <c r="D35" s="383">
        <f>D36</f>
        <v>3780.39</v>
      </c>
      <c r="E35" s="383">
        <f>E36</f>
        <v>6060</v>
      </c>
      <c r="F35" s="383">
        <f>F36</f>
        <v>3968.69</v>
      </c>
      <c r="G35" s="90">
        <f t="shared" si="0"/>
        <v>104.9809675721288</v>
      </c>
      <c r="H35" s="116">
        <f t="shared" si="1"/>
        <v>65.489933993399347</v>
      </c>
    </row>
    <row r="36" spans="1:8" ht="14.4" x14ac:dyDescent="0.25">
      <c r="A36" s="111"/>
      <c r="B36" s="111" t="s">
        <v>334</v>
      </c>
      <c r="C36" s="112" t="s">
        <v>220</v>
      </c>
      <c r="D36" s="381">
        <v>3780.39</v>
      </c>
      <c r="E36" s="382">
        <v>6060</v>
      </c>
      <c r="F36" s="382">
        <v>3968.69</v>
      </c>
      <c r="G36" s="90">
        <f t="shared" si="0"/>
        <v>104.9809675721288</v>
      </c>
      <c r="H36" s="116">
        <f t="shared" si="1"/>
        <v>65.489933993399347</v>
      </c>
    </row>
    <row r="37" spans="1:8" ht="14.4" x14ac:dyDescent="0.25">
      <c r="A37" s="188">
        <v>2</v>
      </c>
      <c r="B37" s="188" t="s">
        <v>208</v>
      </c>
      <c r="C37" s="189" t="s">
        <v>135</v>
      </c>
      <c r="D37" s="383">
        <f>D38</f>
        <v>384.83</v>
      </c>
      <c r="E37" s="383">
        <f>E38</f>
        <v>1000</v>
      </c>
      <c r="F37" s="383">
        <f>F38</f>
        <v>1207.8399999999999</v>
      </c>
      <c r="G37" s="90">
        <f t="shared" si="0"/>
        <v>313.86326429852141</v>
      </c>
      <c r="H37" s="116">
        <f t="shared" si="1"/>
        <v>120.78400000000001</v>
      </c>
    </row>
    <row r="38" spans="1:8" ht="14.4" x14ac:dyDescent="0.25">
      <c r="A38" s="111"/>
      <c r="B38" s="111" t="s">
        <v>335</v>
      </c>
      <c r="C38" s="112" t="s">
        <v>31</v>
      </c>
      <c r="D38" s="381">
        <v>384.83</v>
      </c>
      <c r="E38" s="382">
        <v>1000</v>
      </c>
      <c r="F38" s="382">
        <v>1207.8399999999999</v>
      </c>
      <c r="G38" s="90">
        <f t="shared" si="0"/>
        <v>313.86326429852141</v>
      </c>
      <c r="H38" s="116">
        <f t="shared" si="1"/>
        <v>120.78400000000001</v>
      </c>
    </row>
    <row r="39" spans="1:8" ht="14.4" x14ac:dyDescent="0.25">
      <c r="A39" s="110">
        <v>3</v>
      </c>
      <c r="B39" s="107"/>
      <c r="C39" s="106" t="s">
        <v>134</v>
      </c>
      <c r="D39" s="384">
        <f>D40</f>
        <v>1521.57</v>
      </c>
      <c r="E39" s="384">
        <f>E40</f>
        <v>8000</v>
      </c>
      <c r="F39" s="384">
        <f>F40</f>
        <v>1198.45</v>
      </c>
      <c r="G39" s="90">
        <f t="shared" si="0"/>
        <v>78.76403977470639</v>
      </c>
      <c r="H39" s="116">
        <f t="shared" si="1"/>
        <v>14.980625</v>
      </c>
    </row>
    <row r="40" spans="1:8" ht="14.4" x14ac:dyDescent="0.25">
      <c r="A40" s="104"/>
      <c r="B40" s="113" t="s">
        <v>336</v>
      </c>
      <c r="C40" s="112" t="s">
        <v>29</v>
      </c>
      <c r="D40" s="385">
        <v>1521.57</v>
      </c>
      <c r="E40" s="385">
        <v>8000</v>
      </c>
      <c r="F40" s="385">
        <v>1198.45</v>
      </c>
      <c r="G40" s="90">
        <f t="shared" si="0"/>
        <v>78.76403977470639</v>
      </c>
      <c r="H40" s="116">
        <f t="shared" si="1"/>
        <v>14.980625</v>
      </c>
    </row>
    <row r="41" spans="1:8" ht="14.4" x14ac:dyDescent="0.25">
      <c r="A41" s="110">
        <v>4</v>
      </c>
      <c r="B41" s="107"/>
      <c r="C41" s="106" t="s">
        <v>133</v>
      </c>
      <c r="D41" s="384">
        <f>D42</f>
        <v>15941.87</v>
      </c>
      <c r="E41" s="384">
        <f>E42</f>
        <v>33150</v>
      </c>
      <c r="F41" s="384">
        <f>F42</f>
        <v>30475.82</v>
      </c>
      <c r="G41" s="90">
        <f t="shared" si="0"/>
        <v>191.16841374318068</v>
      </c>
      <c r="H41" s="116">
        <f t="shared" si="1"/>
        <v>91.933092006033178</v>
      </c>
    </row>
    <row r="42" spans="1:8" ht="14.4" x14ac:dyDescent="0.25">
      <c r="A42" s="103"/>
      <c r="B42" s="111" t="s">
        <v>337</v>
      </c>
      <c r="C42" s="112" t="s">
        <v>30</v>
      </c>
      <c r="D42" s="381">
        <v>15941.87</v>
      </c>
      <c r="E42" s="386">
        <v>33150</v>
      </c>
      <c r="F42" s="386">
        <v>30475.82</v>
      </c>
      <c r="G42" s="90">
        <f t="shared" si="0"/>
        <v>191.16841374318068</v>
      </c>
      <c r="H42" s="116">
        <f t="shared" si="1"/>
        <v>91.933092006033178</v>
      </c>
    </row>
    <row r="43" spans="1:8" ht="14.4" x14ac:dyDescent="0.25">
      <c r="A43" s="110">
        <v>5</v>
      </c>
      <c r="B43" s="107"/>
      <c r="C43" s="106" t="s">
        <v>136</v>
      </c>
      <c r="D43" s="384">
        <f>D44</f>
        <v>826018.09</v>
      </c>
      <c r="E43" s="384">
        <f>E44+E45+E47</f>
        <v>1867070</v>
      </c>
      <c r="F43" s="384">
        <f>F44</f>
        <v>1009590.11</v>
      </c>
      <c r="G43" s="90">
        <f t="shared" si="0"/>
        <v>122.2237287805646</v>
      </c>
      <c r="H43" s="116">
        <f t="shared" si="1"/>
        <v>54.073500725736046</v>
      </c>
    </row>
    <row r="44" spans="1:8" ht="16.5" customHeight="1" x14ac:dyDescent="0.25">
      <c r="A44" s="104"/>
      <c r="B44" s="113" t="s">
        <v>338</v>
      </c>
      <c r="C44" s="112" t="s">
        <v>213</v>
      </c>
      <c r="D44" s="385">
        <v>826018.09</v>
      </c>
      <c r="E44" s="385">
        <v>1815070</v>
      </c>
      <c r="F44" s="385">
        <v>1009590.11</v>
      </c>
      <c r="G44" s="90">
        <f t="shared" si="0"/>
        <v>122.2237287805646</v>
      </c>
      <c r="H44" s="116">
        <f t="shared" si="1"/>
        <v>55.622654222702153</v>
      </c>
    </row>
    <row r="45" spans="1:8" ht="14.4" x14ac:dyDescent="0.25">
      <c r="A45" s="110">
        <v>5</v>
      </c>
      <c r="B45" s="108"/>
      <c r="C45" s="109" t="s">
        <v>136</v>
      </c>
      <c r="D45" s="310">
        <f>D46</f>
        <v>5066.92</v>
      </c>
      <c r="E45" s="310">
        <f>E46</f>
        <v>41000</v>
      </c>
      <c r="F45" s="310">
        <f>F46</f>
        <v>5336.78</v>
      </c>
      <c r="G45" s="90">
        <f t="shared" si="0"/>
        <v>105.32591791463058</v>
      </c>
      <c r="H45" s="116">
        <f t="shared" si="1"/>
        <v>13.016536585365854</v>
      </c>
    </row>
    <row r="46" spans="1:8" ht="14.4" x14ac:dyDescent="0.25">
      <c r="A46" s="104"/>
      <c r="B46" s="114" t="s">
        <v>339</v>
      </c>
      <c r="C46" s="115" t="s">
        <v>214</v>
      </c>
      <c r="D46" s="381">
        <v>5066.92</v>
      </c>
      <c r="E46" s="381">
        <v>41000</v>
      </c>
      <c r="F46" s="381">
        <v>5336.78</v>
      </c>
      <c r="G46" s="90">
        <f t="shared" si="0"/>
        <v>105.32591791463058</v>
      </c>
      <c r="H46" s="116">
        <f t="shared" si="1"/>
        <v>13.016536585365854</v>
      </c>
    </row>
    <row r="47" spans="1:8" ht="14.4" x14ac:dyDescent="0.25">
      <c r="A47" s="110">
        <v>5</v>
      </c>
      <c r="B47" s="108"/>
      <c r="C47" s="109" t="s">
        <v>136</v>
      </c>
      <c r="D47" s="310">
        <f>D48</f>
        <v>677.55</v>
      </c>
      <c r="E47" s="310">
        <v>11000</v>
      </c>
      <c r="F47" s="310">
        <f>F48</f>
        <v>443.33</v>
      </c>
      <c r="G47" s="90">
        <f t="shared" si="0"/>
        <v>65.431333480923911</v>
      </c>
      <c r="H47" s="116">
        <f t="shared" si="1"/>
        <v>4.0302727272727266</v>
      </c>
    </row>
    <row r="48" spans="1:8" ht="14.4" x14ac:dyDescent="0.25">
      <c r="A48" s="104"/>
      <c r="B48" s="114" t="s">
        <v>340</v>
      </c>
      <c r="C48" s="115" t="s">
        <v>215</v>
      </c>
      <c r="D48" s="381">
        <v>677.55</v>
      </c>
      <c r="E48" s="381">
        <v>5400</v>
      </c>
      <c r="F48" s="381">
        <v>443.33</v>
      </c>
      <c r="G48" s="90">
        <f t="shared" si="0"/>
        <v>65.431333480923911</v>
      </c>
      <c r="H48" s="116">
        <f t="shared" si="1"/>
        <v>8.2098148148148145</v>
      </c>
    </row>
    <row r="49" spans="1:8" ht="57.6" x14ac:dyDescent="0.25">
      <c r="A49" s="110">
        <v>7</v>
      </c>
      <c r="B49" s="178"/>
      <c r="C49" s="179" t="s">
        <v>167</v>
      </c>
      <c r="D49" s="310">
        <f>D50</f>
        <v>0</v>
      </c>
      <c r="E49" s="310">
        <f>E50</f>
        <v>200</v>
      </c>
      <c r="F49" s="310">
        <f>F50</f>
        <v>0</v>
      </c>
      <c r="G49" s="90" t="e">
        <f t="shared" si="0"/>
        <v>#DIV/0!</v>
      </c>
      <c r="H49" s="116">
        <f t="shared" si="1"/>
        <v>0</v>
      </c>
    </row>
    <row r="50" spans="1:8" ht="28.8" x14ac:dyDescent="0.25">
      <c r="A50" s="180"/>
      <c r="B50" s="181" t="s">
        <v>341</v>
      </c>
      <c r="C50" s="182" t="s">
        <v>217</v>
      </c>
      <c r="D50" s="387">
        <v>0</v>
      </c>
      <c r="E50" s="387">
        <v>200</v>
      </c>
      <c r="F50" s="387">
        <v>0</v>
      </c>
      <c r="G50" s="90"/>
      <c r="H50" s="116">
        <f t="shared" si="1"/>
        <v>0</v>
      </c>
    </row>
    <row r="51" spans="1:8" ht="14.4" x14ac:dyDescent="0.25">
      <c r="A51" s="183"/>
      <c r="B51" s="183"/>
      <c r="C51" s="184" t="s">
        <v>351</v>
      </c>
      <c r="D51" s="388">
        <f>D32+D39+D41+D43+D47+D49+D35+D37+D45</f>
        <v>909626.13</v>
      </c>
      <c r="E51" s="388">
        <f>E32+E37+E39+E41+E43+E49</f>
        <v>2042125</v>
      </c>
      <c r="F51" s="388">
        <f>F32+F35+F37+F39+F41+F43+F45+F47</f>
        <v>1106754.8900000001</v>
      </c>
      <c r="G51" s="90">
        <f t="shared" si="0"/>
        <v>121.67140471217554</v>
      </c>
      <c r="H51" s="116">
        <f t="shared" si="1"/>
        <v>54.196236273489632</v>
      </c>
    </row>
    <row r="52" spans="1:8" ht="24" x14ac:dyDescent="0.25">
      <c r="A52" s="183"/>
      <c r="B52" s="185">
        <v>9</v>
      </c>
      <c r="C52" s="190" t="s">
        <v>221</v>
      </c>
      <c r="D52" s="388">
        <f>D53+D54+D55+D56+D58</f>
        <v>8809.76</v>
      </c>
      <c r="E52" s="388">
        <v>0</v>
      </c>
      <c r="F52" s="388">
        <f>F53+F54+F55+F56+F57+F58</f>
        <v>8881.7000000000007</v>
      </c>
      <c r="G52" s="90">
        <f t="shared" si="0"/>
        <v>100.81659432266032</v>
      </c>
      <c r="H52" s="116"/>
    </row>
    <row r="53" spans="1:8" ht="14.4" x14ac:dyDescent="0.25">
      <c r="A53" s="183"/>
      <c r="B53" s="417" t="s">
        <v>382</v>
      </c>
      <c r="C53" s="186" t="s">
        <v>135</v>
      </c>
      <c r="D53" s="388">
        <v>257.51</v>
      </c>
      <c r="E53" s="388">
        <v>0</v>
      </c>
      <c r="F53" s="388">
        <v>500</v>
      </c>
      <c r="G53" s="90">
        <f t="shared" si="0"/>
        <v>194.16721680711427</v>
      </c>
      <c r="H53" s="116"/>
    </row>
    <row r="54" spans="1:8" ht="14.4" x14ac:dyDescent="0.25">
      <c r="A54" s="183"/>
      <c r="B54" s="185" t="s">
        <v>383</v>
      </c>
      <c r="C54" s="186" t="s">
        <v>134</v>
      </c>
      <c r="D54" s="388"/>
      <c r="E54" s="388">
        <v>0</v>
      </c>
      <c r="F54" s="388">
        <v>0</v>
      </c>
      <c r="G54" s="90"/>
      <c r="H54" s="116"/>
    </row>
    <row r="55" spans="1:8" ht="14.4" x14ac:dyDescent="0.25">
      <c r="A55" s="183"/>
      <c r="B55" s="185" t="s">
        <v>384</v>
      </c>
      <c r="C55" s="186" t="s">
        <v>374</v>
      </c>
      <c r="D55" s="388">
        <v>7693.95</v>
      </c>
      <c r="E55" s="388">
        <v>0</v>
      </c>
      <c r="F55" s="388">
        <v>3587.39</v>
      </c>
      <c r="G55" s="90">
        <f t="shared" si="0"/>
        <v>46.62611532437824</v>
      </c>
      <c r="H55" s="116"/>
    </row>
    <row r="56" spans="1:8" ht="14.4" x14ac:dyDescent="0.25">
      <c r="A56" s="183"/>
      <c r="B56" s="185" t="s">
        <v>385</v>
      </c>
      <c r="C56" s="187" t="s">
        <v>375</v>
      </c>
      <c r="D56" s="388">
        <v>858.3</v>
      </c>
      <c r="E56" s="388">
        <v>0</v>
      </c>
      <c r="F56" s="388">
        <v>2989.79</v>
      </c>
      <c r="G56" s="90">
        <f t="shared" si="0"/>
        <v>348.33857625538855</v>
      </c>
      <c r="H56" s="116"/>
    </row>
    <row r="57" spans="1:8" ht="14.4" x14ac:dyDescent="0.25">
      <c r="A57" s="183"/>
      <c r="B57" s="185" t="s">
        <v>385</v>
      </c>
      <c r="C57" s="187" t="s">
        <v>381</v>
      </c>
      <c r="D57" s="388"/>
      <c r="E57" s="388">
        <v>5600</v>
      </c>
      <c r="F57" s="388">
        <v>1804.52</v>
      </c>
      <c r="G57" s="90"/>
      <c r="H57" s="116">
        <f t="shared" si="1"/>
        <v>32.223571428571432</v>
      </c>
    </row>
    <row r="58" spans="1:8" ht="28.8" x14ac:dyDescent="0.25">
      <c r="A58" s="183"/>
      <c r="B58" s="185" t="s">
        <v>386</v>
      </c>
      <c r="C58" s="187" t="s">
        <v>376</v>
      </c>
      <c r="D58" s="388">
        <v>0</v>
      </c>
      <c r="E58" s="388">
        <v>0</v>
      </c>
      <c r="F58" s="388">
        <v>0</v>
      </c>
      <c r="G58" s="90"/>
      <c r="H58" s="116"/>
    </row>
    <row r="59" spans="1:8" ht="28.8" x14ac:dyDescent="0.25">
      <c r="A59" s="183"/>
      <c r="B59" s="185">
        <v>7</v>
      </c>
      <c r="C59" s="187" t="s">
        <v>217</v>
      </c>
      <c r="D59" s="388"/>
      <c r="E59" s="388"/>
      <c r="F59" s="388"/>
      <c r="G59" s="90"/>
      <c r="H59" s="116"/>
    </row>
    <row r="60" spans="1:8" ht="14.4" x14ac:dyDescent="0.25">
      <c r="A60" s="425"/>
      <c r="B60" s="426"/>
      <c r="C60" s="427"/>
      <c r="D60" s="428"/>
      <c r="E60" s="428"/>
      <c r="F60" s="428"/>
      <c r="G60" s="429"/>
      <c r="H60" s="430"/>
    </row>
    <row r="61" spans="1:8" ht="14.4" x14ac:dyDescent="0.25">
      <c r="A61" s="183"/>
      <c r="B61" s="185"/>
      <c r="C61" s="187" t="s">
        <v>140</v>
      </c>
      <c r="D61" s="388">
        <f>D51+D52</f>
        <v>918435.89</v>
      </c>
      <c r="E61" s="388">
        <f t="shared" ref="E61:F61" si="2">E51+E52</f>
        <v>2042125</v>
      </c>
      <c r="F61" s="388">
        <f t="shared" si="2"/>
        <v>1115636.5900000001</v>
      </c>
      <c r="G61" s="90"/>
      <c r="H61" s="116"/>
    </row>
  </sheetData>
  <mergeCells count="6">
    <mergeCell ref="A31:C31"/>
    <mergeCell ref="A1:H1"/>
    <mergeCell ref="A2:H2"/>
    <mergeCell ref="A5:C5"/>
    <mergeCell ref="A6:C6"/>
    <mergeCell ref="D6:H6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10" workbookViewId="0">
      <selection activeCell="D17" sqref="D17"/>
    </sheetView>
  </sheetViews>
  <sheetFormatPr defaultColWidth="9.109375" defaultRowHeight="15.6" x14ac:dyDescent="0.3"/>
  <cols>
    <col min="1" max="1" width="36.44140625" style="22" customWidth="1"/>
    <col min="2" max="2" width="17.5546875" style="22" customWidth="1"/>
    <col min="3" max="3" width="14.44140625" style="22" customWidth="1"/>
    <col min="4" max="6" width="16.33203125" style="22" customWidth="1"/>
    <col min="7" max="16384" width="9.109375" style="22"/>
  </cols>
  <sheetData>
    <row r="1" spans="1:6" x14ac:dyDescent="0.3">
      <c r="A1" s="490"/>
      <c r="B1" s="490"/>
      <c r="C1" s="490"/>
      <c r="D1" s="490"/>
      <c r="E1" s="490"/>
      <c r="F1" s="490"/>
    </row>
    <row r="2" spans="1:6" ht="15.75" customHeight="1" x14ac:dyDescent="0.3">
      <c r="A2" s="490" t="s">
        <v>208</v>
      </c>
      <c r="B2" s="490"/>
      <c r="C2" s="490"/>
      <c r="D2" s="490"/>
      <c r="E2" s="490"/>
      <c r="F2" s="490"/>
    </row>
    <row r="3" spans="1:6" x14ac:dyDescent="0.3">
      <c r="A3" s="490" t="s">
        <v>208</v>
      </c>
      <c r="B3" s="490"/>
      <c r="C3" s="490"/>
      <c r="D3" s="490"/>
      <c r="E3" s="491"/>
      <c r="F3" s="491"/>
    </row>
    <row r="4" spans="1:6" x14ac:dyDescent="0.3">
      <c r="A4" s="7"/>
      <c r="B4" s="7"/>
      <c r="C4" s="7"/>
      <c r="D4" s="7"/>
      <c r="E4" s="8"/>
      <c r="F4" s="8"/>
    </row>
    <row r="5" spans="1:6" x14ac:dyDescent="0.3">
      <c r="A5" s="490" t="s">
        <v>208</v>
      </c>
      <c r="B5" s="490"/>
      <c r="C5" s="490"/>
      <c r="D5" s="492"/>
      <c r="E5" s="492"/>
      <c r="F5" s="492"/>
    </row>
    <row r="6" spans="1:6" x14ac:dyDescent="0.3">
      <c r="A6" s="7"/>
      <c r="B6" s="7"/>
      <c r="C6" s="7"/>
      <c r="D6" s="7"/>
      <c r="E6" s="8"/>
      <c r="F6" s="8"/>
    </row>
    <row r="7" spans="1:6" x14ac:dyDescent="0.3">
      <c r="A7" s="490" t="s">
        <v>277</v>
      </c>
      <c r="B7" s="490"/>
      <c r="C7" s="490"/>
      <c r="D7" s="491"/>
      <c r="E7" s="491"/>
      <c r="F7" s="491"/>
    </row>
    <row r="8" spans="1:6" x14ac:dyDescent="0.3">
      <c r="A8" s="7"/>
      <c r="B8" s="7"/>
      <c r="C8" s="7"/>
      <c r="D8" s="7"/>
      <c r="E8" s="8"/>
      <c r="F8" s="8"/>
    </row>
    <row r="9" spans="1:6" s="59" customFormat="1" ht="46.8" x14ac:dyDescent="0.3">
      <c r="A9" s="58" t="s">
        <v>26</v>
      </c>
      <c r="B9" s="66" t="s">
        <v>364</v>
      </c>
      <c r="C9" s="66" t="s">
        <v>370</v>
      </c>
      <c r="D9" s="119" t="s">
        <v>360</v>
      </c>
      <c r="E9" s="57" t="s">
        <v>68</v>
      </c>
      <c r="F9" s="57" t="s">
        <v>68</v>
      </c>
    </row>
    <row r="10" spans="1:6" s="62" customFormat="1" ht="10.199999999999999" x14ac:dyDescent="0.2">
      <c r="A10" s="60">
        <v>1</v>
      </c>
      <c r="B10" s="61">
        <v>2</v>
      </c>
      <c r="C10" s="61">
        <v>3</v>
      </c>
      <c r="D10" s="61">
        <v>4</v>
      </c>
      <c r="E10" s="61" t="s">
        <v>89</v>
      </c>
      <c r="F10" s="61" t="s">
        <v>88</v>
      </c>
    </row>
    <row r="11" spans="1:6" s="62" customFormat="1" ht="14.4" x14ac:dyDescent="0.2">
      <c r="A11" s="58" t="s">
        <v>113</v>
      </c>
      <c r="B11" s="391">
        <f>B12</f>
        <v>918435.89</v>
      </c>
      <c r="C11" s="391">
        <f>C12</f>
        <v>2042125</v>
      </c>
      <c r="D11" s="391">
        <f>D12</f>
        <v>1115636.5900000001</v>
      </c>
      <c r="E11" s="118">
        <f>SUM(D11/B11*100)</f>
        <v>121.47136257926508</v>
      </c>
      <c r="F11" s="118">
        <f>SUM(D11/C11*100)</f>
        <v>54.631160678215096</v>
      </c>
    </row>
    <row r="12" spans="1:6" s="59" customFormat="1" ht="17.25" customHeight="1" x14ac:dyDescent="0.3">
      <c r="A12" s="117" t="s">
        <v>105</v>
      </c>
      <c r="B12" s="392">
        <f>SUM(B13:B14)</f>
        <v>918435.89</v>
      </c>
      <c r="C12" s="392">
        <f t="shared" ref="C12:D12" si="0">SUM(C13:C14)</f>
        <v>2042125</v>
      </c>
      <c r="D12" s="392">
        <f t="shared" si="0"/>
        <v>1115636.5900000001</v>
      </c>
      <c r="E12" s="118">
        <f>SUM(D12/B12*100)</f>
        <v>121.47136257926508</v>
      </c>
      <c r="F12" s="118">
        <f>SUM(D12/C12*100)</f>
        <v>54.631160678215096</v>
      </c>
    </row>
    <row r="13" spans="1:6" s="59" customFormat="1" ht="14.4" x14ac:dyDescent="0.3">
      <c r="A13" s="63" t="s">
        <v>27</v>
      </c>
      <c r="B13" s="394">
        <v>869518.36</v>
      </c>
      <c r="C13" s="395">
        <v>1932125</v>
      </c>
      <c r="D13" s="393">
        <v>1059478.3</v>
      </c>
      <c r="E13" s="169">
        <f t="shared" ref="E13:E14" si="1">SUM(D13/B13*100)</f>
        <v>121.84657032428849</v>
      </c>
      <c r="F13" s="169">
        <f t="shared" ref="F13:F14" si="2">SUM(D13/C13*100)</f>
        <v>54.834873520087989</v>
      </c>
    </row>
    <row r="14" spans="1:6" s="59" customFormat="1" ht="14.4" x14ac:dyDescent="0.3">
      <c r="A14" s="64" t="s">
        <v>106</v>
      </c>
      <c r="B14" s="395">
        <v>48917.53</v>
      </c>
      <c r="C14" s="395">
        <v>110000</v>
      </c>
      <c r="D14" s="393">
        <v>56158.29</v>
      </c>
      <c r="E14" s="169">
        <f t="shared" si="1"/>
        <v>114.80197385272723</v>
      </c>
      <c r="F14" s="169">
        <f t="shared" si="2"/>
        <v>51.052990909090909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workbookViewId="0">
      <selection activeCell="N13" sqref="N13"/>
    </sheetView>
  </sheetViews>
  <sheetFormatPr defaultColWidth="8.88671875" defaultRowHeight="15.6" x14ac:dyDescent="0.3"/>
  <cols>
    <col min="1" max="1" width="9.109375"/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  <col min="13" max="16384" width="8.88671875" style="5"/>
  </cols>
  <sheetData>
    <row r="1" spans="2:12" ht="17.399999999999999" x14ac:dyDescent="0.3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2:12" x14ac:dyDescent="0.3">
      <c r="B2" s="493" t="s">
        <v>300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</row>
    <row r="3" spans="2:12" x14ac:dyDescent="0.3">
      <c r="B3" s="493" t="s">
        <v>301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2:12" ht="17.399999999999999" x14ac:dyDescent="0.3">
      <c r="B4" s="194"/>
      <c r="C4" s="194"/>
      <c r="D4" s="194"/>
      <c r="E4" s="194"/>
      <c r="F4" s="194"/>
      <c r="G4" s="194"/>
      <c r="H4" s="194"/>
      <c r="I4" s="194"/>
      <c r="J4" s="287"/>
      <c r="K4" s="287"/>
      <c r="L4" s="287"/>
    </row>
    <row r="5" spans="2:12" ht="26.4" x14ac:dyDescent="0.3">
      <c r="B5" s="494" t="s">
        <v>26</v>
      </c>
      <c r="C5" s="495"/>
      <c r="D5" s="495"/>
      <c r="E5" s="495"/>
      <c r="F5" s="496"/>
      <c r="G5" s="286" t="s">
        <v>302</v>
      </c>
      <c r="H5" s="288" t="s">
        <v>282</v>
      </c>
      <c r="I5" s="286" t="s">
        <v>283</v>
      </c>
      <c r="J5" s="286" t="s">
        <v>284</v>
      </c>
      <c r="K5" s="286" t="s">
        <v>285</v>
      </c>
      <c r="L5" s="286" t="s">
        <v>286</v>
      </c>
    </row>
    <row r="6" spans="2:12" x14ac:dyDescent="0.3">
      <c r="B6" s="494">
        <v>1</v>
      </c>
      <c r="C6" s="495"/>
      <c r="D6" s="495"/>
      <c r="E6" s="495"/>
      <c r="F6" s="496"/>
      <c r="G6" s="286">
        <v>2</v>
      </c>
      <c r="H6" s="286">
        <v>3</v>
      </c>
      <c r="I6" s="286">
        <v>4</v>
      </c>
      <c r="J6" s="286">
        <v>5</v>
      </c>
      <c r="K6" s="286" t="s">
        <v>287</v>
      </c>
      <c r="L6" s="286" t="s">
        <v>288</v>
      </c>
    </row>
    <row r="7" spans="2:12" ht="26.4" x14ac:dyDescent="0.3">
      <c r="B7" s="289">
        <v>8</v>
      </c>
      <c r="C7" s="289"/>
      <c r="D7" s="289"/>
      <c r="E7" s="289"/>
      <c r="F7" s="289" t="s">
        <v>53</v>
      </c>
      <c r="G7" s="290"/>
      <c r="H7" s="290"/>
      <c r="I7" s="290"/>
      <c r="J7" s="292"/>
      <c r="K7" s="292"/>
      <c r="L7" s="292"/>
    </row>
    <row r="8" spans="2:12" x14ac:dyDescent="0.3">
      <c r="B8" s="289"/>
      <c r="C8" s="296">
        <v>84</v>
      </c>
      <c r="D8" s="296"/>
      <c r="E8" s="296"/>
      <c r="F8" s="296" t="s">
        <v>54</v>
      </c>
      <c r="G8" s="290"/>
      <c r="H8" s="290"/>
      <c r="I8" s="290"/>
      <c r="J8" s="292"/>
      <c r="K8" s="292"/>
      <c r="L8" s="292"/>
    </row>
    <row r="9" spans="2:12" ht="52.8" x14ac:dyDescent="0.3">
      <c r="B9" s="297"/>
      <c r="C9" s="297"/>
      <c r="D9" s="297">
        <v>841</v>
      </c>
      <c r="E9" s="297"/>
      <c r="F9" s="298" t="s">
        <v>303</v>
      </c>
      <c r="G9" s="290"/>
      <c r="H9" s="290"/>
      <c r="I9" s="290"/>
      <c r="J9" s="292"/>
      <c r="K9" s="292"/>
      <c r="L9" s="292"/>
    </row>
    <row r="10" spans="2:12" ht="26.4" x14ac:dyDescent="0.3">
      <c r="B10" s="297"/>
      <c r="C10" s="297"/>
      <c r="D10" s="297"/>
      <c r="E10" s="297">
        <v>8413</v>
      </c>
      <c r="F10" s="298" t="s">
        <v>304</v>
      </c>
      <c r="G10" s="290"/>
      <c r="H10" s="290"/>
      <c r="I10" s="290"/>
      <c r="J10" s="292"/>
      <c r="K10" s="292"/>
      <c r="L10" s="292"/>
    </row>
    <row r="11" spans="2:12" x14ac:dyDescent="0.3">
      <c r="B11" s="297"/>
      <c r="C11" s="297"/>
      <c r="D11" s="297"/>
      <c r="E11" s="299" t="s">
        <v>293</v>
      </c>
      <c r="F11" s="300"/>
      <c r="G11" s="290"/>
      <c r="H11" s="290"/>
      <c r="I11" s="290"/>
      <c r="J11" s="292"/>
      <c r="K11" s="292"/>
      <c r="L11" s="292"/>
    </row>
    <row r="12" spans="2:12" ht="26.4" x14ac:dyDescent="0.3">
      <c r="B12" s="301">
        <v>5</v>
      </c>
      <c r="C12" s="301"/>
      <c r="D12" s="301"/>
      <c r="E12" s="301"/>
      <c r="F12" s="302" t="s">
        <v>55</v>
      </c>
      <c r="G12" s="290"/>
      <c r="H12" s="290"/>
      <c r="I12" s="290"/>
      <c r="J12" s="292"/>
      <c r="K12" s="292"/>
      <c r="L12" s="292"/>
    </row>
    <row r="13" spans="2:12" ht="26.4" x14ac:dyDescent="0.3">
      <c r="B13" s="296"/>
      <c r="C13" s="296">
        <v>54</v>
      </c>
      <c r="D13" s="296"/>
      <c r="E13" s="296"/>
      <c r="F13" s="303" t="s">
        <v>56</v>
      </c>
      <c r="G13" s="290"/>
      <c r="H13" s="290"/>
      <c r="I13" s="291"/>
      <c r="J13" s="292"/>
      <c r="K13" s="292"/>
      <c r="L13" s="292"/>
    </row>
    <row r="14" spans="2:12" ht="66" x14ac:dyDescent="0.3">
      <c r="B14" s="296"/>
      <c r="C14" s="296"/>
      <c r="D14" s="296">
        <v>541</v>
      </c>
      <c r="E14" s="298"/>
      <c r="F14" s="298" t="s">
        <v>305</v>
      </c>
      <c r="G14" s="290"/>
      <c r="H14" s="290"/>
      <c r="I14" s="291"/>
      <c r="J14" s="292"/>
      <c r="K14" s="292"/>
      <c r="L14" s="292"/>
    </row>
    <row r="15" spans="2:12" ht="39.6" x14ac:dyDescent="0.3">
      <c r="B15" s="296"/>
      <c r="C15" s="296"/>
      <c r="D15" s="296"/>
      <c r="E15" s="298">
        <v>5413</v>
      </c>
      <c r="F15" s="298" t="s">
        <v>306</v>
      </c>
      <c r="G15" s="290"/>
      <c r="H15" s="290"/>
      <c r="I15" s="291"/>
      <c r="J15" s="292"/>
      <c r="K15" s="292"/>
      <c r="L15" s="292"/>
    </row>
    <row r="16" spans="2:12" x14ac:dyDescent="0.3">
      <c r="B16" s="304" t="s">
        <v>298</v>
      </c>
      <c r="C16" s="301"/>
      <c r="D16" s="301"/>
      <c r="E16" s="301"/>
      <c r="F16" s="302" t="s">
        <v>293</v>
      </c>
      <c r="G16" s="290"/>
      <c r="H16" s="290"/>
      <c r="I16" s="290"/>
      <c r="J16" s="292"/>
      <c r="K16" s="292"/>
      <c r="L16" s="292"/>
    </row>
  </sheetData>
  <mergeCells count="4">
    <mergeCell ref="B2:L2"/>
    <mergeCell ref="B3:L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8132-B3E1-41E9-8C10-AD42EBE9D354}">
  <dimension ref="B1:H26"/>
  <sheetViews>
    <sheetView topLeftCell="A2" workbookViewId="0">
      <selection activeCell="C27" sqref="C27"/>
    </sheetView>
  </sheetViews>
  <sheetFormatPr defaultRowHeight="13.2" x14ac:dyDescent="0.25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25">
      <c r="B1" s="194"/>
      <c r="C1" s="194"/>
      <c r="D1" s="194"/>
      <c r="E1" s="194"/>
      <c r="F1" s="287"/>
      <c r="G1" s="287"/>
      <c r="H1" s="287"/>
    </row>
    <row r="2" spans="2:8" ht="15.6" x14ac:dyDescent="0.25">
      <c r="B2" s="493" t="s">
        <v>280</v>
      </c>
      <c r="C2" s="493"/>
      <c r="D2" s="493"/>
      <c r="E2" s="493"/>
      <c r="F2" s="493"/>
      <c r="G2" s="493"/>
      <c r="H2" s="493"/>
    </row>
    <row r="3" spans="2:8" ht="17.399999999999999" x14ac:dyDescent="0.25">
      <c r="B3" s="194"/>
      <c r="C3" s="194"/>
      <c r="D3" s="194"/>
      <c r="E3" s="194"/>
      <c r="F3" s="287"/>
      <c r="G3" s="287"/>
      <c r="H3" s="287"/>
    </row>
    <row r="4" spans="2:8" ht="26.4" x14ac:dyDescent="0.25">
      <c r="B4" s="288" t="s">
        <v>26</v>
      </c>
      <c r="C4" s="288" t="s">
        <v>281</v>
      </c>
      <c r="D4" s="288" t="s">
        <v>282</v>
      </c>
      <c r="E4" s="288" t="s">
        <v>283</v>
      </c>
      <c r="F4" s="288" t="s">
        <v>284</v>
      </c>
      <c r="G4" s="288" t="s">
        <v>285</v>
      </c>
      <c r="H4" s="288" t="s">
        <v>286</v>
      </c>
    </row>
    <row r="5" spans="2:8" x14ac:dyDescent="0.25">
      <c r="B5" s="288">
        <v>1</v>
      </c>
      <c r="C5" s="288">
        <v>2</v>
      </c>
      <c r="D5" s="288">
        <v>3</v>
      </c>
      <c r="E5" s="288">
        <v>4</v>
      </c>
      <c r="F5" s="288">
        <v>5</v>
      </c>
      <c r="G5" s="288" t="s">
        <v>287</v>
      </c>
      <c r="H5" s="288" t="s">
        <v>288</v>
      </c>
    </row>
    <row r="6" spans="2:8" x14ac:dyDescent="0.25">
      <c r="B6" s="289" t="s">
        <v>289</v>
      </c>
      <c r="C6" s="290"/>
      <c r="D6" s="290"/>
      <c r="E6" s="291"/>
      <c r="F6" s="292"/>
      <c r="G6" s="292"/>
      <c r="H6" s="292"/>
    </row>
    <row r="7" spans="2:8" x14ac:dyDescent="0.25">
      <c r="B7" s="289" t="s">
        <v>290</v>
      </c>
      <c r="C7" s="290"/>
      <c r="D7" s="290"/>
      <c r="E7" s="290"/>
      <c r="F7" s="292"/>
      <c r="G7" s="292"/>
      <c r="H7" s="292"/>
    </row>
    <row r="8" spans="2:8" x14ac:dyDescent="0.25">
      <c r="B8" s="293" t="s">
        <v>291</v>
      </c>
      <c r="C8" s="290"/>
      <c r="D8" s="290"/>
      <c r="E8" s="290"/>
      <c r="F8" s="292"/>
      <c r="G8" s="292"/>
      <c r="H8" s="292"/>
    </row>
    <row r="9" spans="2:8" x14ac:dyDescent="0.25">
      <c r="B9" s="294" t="s">
        <v>292</v>
      </c>
      <c r="C9" s="290"/>
      <c r="D9" s="290"/>
      <c r="E9" s="290"/>
      <c r="F9" s="292"/>
      <c r="G9" s="292"/>
      <c r="H9" s="292"/>
    </row>
    <row r="10" spans="2:8" x14ac:dyDescent="0.25">
      <c r="B10" s="294" t="s">
        <v>293</v>
      </c>
      <c r="C10" s="290"/>
      <c r="D10" s="290"/>
      <c r="E10" s="290"/>
      <c r="F10" s="292"/>
      <c r="G10" s="292"/>
      <c r="H10" s="292"/>
    </row>
    <row r="11" spans="2:8" x14ac:dyDescent="0.25">
      <c r="B11" s="289" t="s">
        <v>294</v>
      </c>
      <c r="C11" s="290"/>
      <c r="D11" s="290"/>
      <c r="E11" s="291"/>
      <c r="F11" s="292"/>
      <c r="G11" s="292"/>
      <c r="H11" s="292"/>
    </row>
    <row r="12" spans="2:8" x14ac:dyDescent="0.25">
      <c r="B12" s="295" t="s">
        <v>295</v>
      </c>
      <c r="C12" s="290"/>
      <c r="D12" s="290"/>
      <c r="E12" s="291"/>
      <c r="F12" s="292"/>
      <c r="G12" s="292"/>
      <c r="H12" s="292"/>
    </row>
    <row r="13" spans="2:8" x14ac:dyDescent="0.25">
      <c r="B13" s="289" t="s">
        <v>296</v>
      </c>
      <c r="C13" s="290"/>
      <c r="D13" s="290"/>
      <c r="E13" s="291"/>
      <c r="F13" s="292"/>
      <c r="G13" s="292"/>
      <c r="H13" s="292"/>
    </row>
    <row r="14" spans="2:8" x14ac:dyDescent="0.25">
      <c r="B14" s="295" t="s">
        <v>297</v>
      </c>
      <c r="C14" s="290"/>
      <c r="D14" s="290"/>
      <c r="E14" s="291"/>
      <c r="F14" s="292"/>
      <c r="G14" s="292"/>
      <c r="H14" s="292"/>
    </row>
    <row r="15" spans="2:8" x14ac:dyDescent="0.25">
      <c r="B15" s="296" t="s">
        <v>298</v>
      </c>
      <c r="C15" s="290"/>
      <c r="D15" s="290"/>
      <c r="E15" s="291"/>
      <c r="F15" s="292"/>
      <c r="G15" s="292"/>
      <c r="H15" s="292"/>
    </row>
    <row r="16" spans="2:8" x14ac:dyDescent="0.25">
      <c r="B16" s="295"/>
      <c r="C16" s="290"/>
      <c r="D16" s="290"/>
      <c r="E16" s="291"/>
      <c r="F16" s="292"/>
      <c r="G16" s="292"/>
      <c r="H16" s="292"/>
    </row>
    <row r="17" spans="2:8" x14ac:dyDescent="0.25">
      <c r="B17" s="289" t="s">
        <v>299</v>
      </c>
      <c r="C17" s="290"/>
      <c r="D17" s="290"/>
      <c r="E17" s="291"/>
      <c r="F17" s="292"/>
      <c r="G17" s="292"/>
      <c r="H17" s="292"/>
    </row>
    <row r="18" spans="2:8" x14ac:dyDescent="0.25">
      <c r="B18" s="289" t="s">
        <v>290</v>
      </c>
      <c r="C18" s="290"/>
      <c r="D18" s="290"/>
      <c r="E18" s="290"/>
      <c r="F18" s="292"/>
      <c r="G18" s="292"/>
      <c r="H18" s="292"/>
    </row>
    <row r="19" spans="2:8" x14ac:dyDescent="0.25">
      <c r="B19" s="293" t="s">
        <v>291</v>
      </c>
      <c r="C19" s="290"/>
      <c r="D19" s="290"/>
      <c r="E19" s="290"/>
      <c r="F19" s="292"/>
      <c r="G19" s="292"/>
      <c r="H19" s="292"/>
    </row>
    <row r="20" spans="2:8" x14ac:dyDescent="0.25">
      <c r="B20" s="294" t="s">
        <v>292</v>
      </c>
      <c r="C20" s="290"/>
      <c r="D20" s="290"/>
      <c r="E20" s="290"/>
      <c r="F20" s="292"/>
      <c r="G20" s="292"/>
      <c r="H20" s="292"/>
    </row>
    <row r="21" spans="2:8" x14ac:dyDescent="0.25">
      <c r="B21" s="294" t="s">
        <v>293</v>
      </c>
      <c r="C21" s="290"/>
      <c r="D21" s="290"/>
      <c r="E21" s="290"/>
      <c r="F21" s="292"/>
      <c r="G21" s="292"/>
      <c r="H21" s="292"/>
    </row>
    <row r="22" spans="2:8" x14ac:dyDescent="0.25">
      <c r="B22" s="289" t="s">
        <v>294</v>
      </c>
      <c r="C22" s="290"/>
      <c r="D22" s="290"/>
      <c r="E22" s="291"/>
      <c r="F22" s="292"/>
      <c r="G22" s="292"/>
      <c r="H22" s="292"/>
    </row>
    <row r="23" spans="2:8" x14ac:dyDescent="0.25">
      <c r="B23" s="295" t="s">
        <v>295</v>
      </c>
      <c r="C23" s="290"/>
      <c r="D23" s="290"/>
      <c r="E23" s="291"/>
      <c r="F23" s="292"/>
      <c r="G23" s="292"/>
      <c r="H23" s="292"/>
    </row>
    <row r="24" spans="2:8" x14ac:dyDescent="0.25">
      <c r="B24" s="289" t="s">
        <v>296</v>
      </c>
      <c r="C24" s="290"/>
      <c r="D24" s="290"/>
      <c r="E24" s="291"/>
      <c r="F24" s="292"/>
      <c r="G24" s="292"/>
      <c r="H24" s="292"/>
    </row>
    <row r="25" spans="2:8" x14ac:dyDescent="0.25">
      <c r="B25" s="295" t="s">
        <v>297</v>
      </c>
      <c r="C25" s="290"/>
      <c r="D25" s="290"/>
      <c r="E25" s="291"/>
      <c r="F25" s="292"/>
      <c r="G25" s="292"/>
      <c r="H25" s="292"/>
    </row>
    <row r="26" spans="2:8" x14ac:dyDescent="0.25">
      <c r="B26" s="296" t="s">
        <v>298</v>
      </c>
      <c r="C26" s="290"/>
      <c r="D26" s="290"/>
      <c r="E26" s="291"/>
      <c r="F26" s="292"/>
      <c r="G26" s="292"/>
      <c r="H26" s="292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5476-3340-43A3-AA85-1123F52271E9}">
  <dimension ref="A1:H529"/>
  <sheetViews>
    <sheetView zoomScale="160" zoomScaleNormal="175" workbookViewId="0">
      <selection activeCell="C400" sqref="C400"/>
    </sheetView>
  </sheetViews>
  <sheetFormatPr defaultRowHeight="13.8" x14ac:dyDescent="0.3"/>
  <cols>
    <col min="1" max="1" width="18" customWidth="1"/>
    <col min="2" max="2" width="40.44140625" customWidth="1"/>
    <col min="3" max="3" width="15.109375" style="192" customWidth="1"/>
    <col min="4" max="4" width="14.44140625" style="192" bestFit="1" customWidth="1"/>
    <col min="5" max="5" width="9.44140625" style="193" customWidth="1"/>
  </cols>
  <sheetData>
    <row r="1" spans="1:8" ht="2.25" customHeight="1" x14ac:dyDescent="0.3">
      <c r="A1" s="191"/>
    </row>
    <row r="2" spans="1:8" ht="17.399999999999999" hidden="1" x14ac:dyDescent="0.25">
      <c r="A2" s="499"/>
      <c r="B2" s="499"/>
      <c r="C2" s="499"/>
      <c r="D2" s="499"/>
      <c r="E2" s="499"/>
    </row>
    <row r="3" spans="1:8" ht="17.399999999999999" x14ac:dyDescent="0.25">
      <c r="A3" s="194"/>
      <c r="B3" s="194"/>
      <c r="C3" s="195"/>
      <c r="D3" s="196"/>
      <c r="E3" s="197"/>
    </row>
    <row r="4" spans="1:8" ht="18" customHeight="1" x14ac:dyDescent="0.3">
      <c r="A4" s="507" t="s">
        <v>278</v>
      </c>
      <c r="B4" s="507"/>
      <c r="C4" s="507"/>
      <c r="D4" s="507"/>
      <c r="E4" s="507"/>
      <c r="F4" s="306"/>
      <c r="G4" s="307"/>
      <c r="H4" s="307"/>
    </row>
    <row r="5" spans="1:8" ht="15.75" customHeight="1" x14ac:dyDescent="0.3">
      <c r="A5" s="507" t="s">
        <v>279</v>
      </c>
      <c r="B5" s="507"/>
      <c r="C5" s="507"/>
      <c r="D5" s="507"/>
      <c r="E5" s="507"/>
      <c r="F5" s="305"/>
      <c r="G5" s="305"/>
      <c r="H5" s="305"/>
    </row>
    <row r="6" spans="1:8" ht="31.2" x14ac:dyDescent="0.3">
      <c r="A6" s="198"/>
      <c r="B6" s="199" t="s">
        <v>353</v>
      </c>
      <c r="C6" s="199" t="s">
        <v>354</v>
      </c>
      <c r="D6" s="199"/>
      <c r="E6" s="199"/>
    </row>
    <row r="7" spans="1:8" ht="46.8" x14ac:dyDescent="0.25">
      <c r="A7" s="494" t="s">
        <v>222</v>
      </c>
      <c r="B7" s="496"/>
      <c r="C7" s="66" t="s">
        <v>370</v>
      </c>
      <c r="D7" s="119" t="s">
        <v>360</v>
      </c>
      <c r="E7" s="226" t="s">
        <v>68</v>
      </c>
    </row>
    <row r="8" spans="1:8" ht="13.2" x14ac:dyDescent="0.25">
      <c r="A8" s="494">
        <v>1</v>
      </c>
      <c r="B8" s="496"/>
      <c r="C8" s="65">
        <v>2</v>
      </c>
      <c r="D8" s="65">
        <v>3</v>
      </c>
      <c r="E8" s="227" t="s">
        <v>107</v>
      </c>
    </row>
    <row r="9" spans="1:8" ht="13.2" x14ac:dyDescent="0.25">
      <c r="A9" s="500"/>
      <c r="B9" s="500"/>
      <c r="C9" s="200">
        <f>C10+C51+C294+C361</f>
        <v>2042125</v>
      </c>
      <c r="D9" s="200">
        <f>D10+D51+D294</f>
        <v>1115636.5900000001</v>
      </c>
      <c r="E9" s="201">
        <f>D9/C9*100</f>
        <v>54.631160678215096</v>
      </c>
    </row>
    <row r="10" spans="1:8" ht="26.4" x14ac:dyDescent="0.25">
      <c r="A10" s="205" t="s">
        <v>225</v>
      </c>
      <c r="B10" s="205" t="s">
        <v>226</v>
      </c>
      <c r="C10" s="231">
        <f>C11+C49</f>
        <v>52695</v>
      </c>
      <c r="D10" s="231">
        <f t="shared" ref="D10:D11" si="0">D11</f>
        <v>48010.29</v>
      </c>
      <c r="E10" s="201">
        <f t="shared" ref="E10:E116" si="1">D10/C10*100</f>
        <v>91.109763734699683</v>
      </c>
    </row>
    <row r="11" spans="1:8" ht="26.4" x14ac:dyDescent="0.25">
      <c r="A11" s="228" t="s">
        <v>223</v>
      </c>
      <c r="B11" s="228" t="s">
        <v>227</v>
      </c>
      <c r="C11" s="231">
        <f>C12</f>
        <v>52695</v>
      </c>
      <c r="D11" s="231">
        <f t="shared" si="0"/>
        <v>48010.29</v>
      </c>
      <c r="E11" s="201">
        <f t="shared" si="1"/>
        <v>91.109763734699683</v>
      </c>
    </row>
    <row r="12" spans="1:8" ht="13.2" x14ac:dyDescent="0.25">
      <c r="A12" s="501" t="s">
        <v>228</v>
      </c>
      <c r="B12" s="501"/>
      <c r="C12" s="206">
        <f>C14+C39+C42</f>
        <v>52695</v>
      </c>
      <c r="D12" s="206">
        <f>D14+D39+D42</f>
        <v>48010.29</v>
      </c>
      <c r="E12" s="201">
        <f t="shared" si="1"/>
        <v>91.109763734699683</v>
      </c>
    </row>
    <row r="13" spans="1:8" ht="13.2" x14ac:dyDescent="0.25">
      <c r="A13" s="237">
        <v>3</v>
      </c>
      <c r="B13" s="237" t="s">
        <v>24</v>
      </c>
      <c r="C13" s="238">
        <f>C14+C39</f>
        <v>52035</v>
      </c>
      <c r="D13" s="238">
        <f>D14+D39</f>
        <v>47807.65</v>
      </c>
      <c r="E13" s="201">
        <f t="shared" si="1"/>
        <v>91.875948880561168</v>
      </c>
    </row>
    <row r="14" spans="1:8" ht="13.2" x14ac:dyDescent="0.25">
      <c r="A14" s="207">
        <v>32</v>
      </c>
      <c r="B14" s="207" t="s">
        <v>10</v>
      </c>
      <c r="C14" s="208">
        <v>51235</v>
      </c>
      <c r="D14" s="208">
        <f>D15+D19+D25+D34</f>
        <v>47195.69</v>
      </c>
      <c r="E14" s="201">
        <f t="shared" si="1"/>
        <v>92.116112032790085</v>
      </c>
    </row>
    <row r="15" spans="1:8" ht="13.2" x14ac:dyDescent="0.25">
      <c r="A15" s="207">
        <v>321</v>
      </c>
      <c r="B15" s="207" t="s">
        <v>40</v>
      </c>
      <c r="C15" s="248"/>
      <c r="D15" s="208">
        <f t="shared" ref="D15" si="2">D16+D17+D18</f>
        <v>6420.33</v>
      </c>
      <c r="E15" s="201"/>
    </row>
    <row r="16" spans="1:8" ht="13.2" x14ac:dyDescent="0.25">
      <c r="A16" s="204">
        <v>3211</v>
      </c>
      <c r="B16" s="204" t="s">
        <v>61</v>
      </c>
      <c r="C16" s="249"/>
      <c r="D16" s="209">
        <v>4825.82</v>
      </c>
      <c r="E16" s="201"/>
    </row>
    <row r="17" spans="1:5" ht="13.2" x14ac:dyDescent="0.25">
      <c r="A17" s="204">
        <v>3213</v>
      </c>
      <c r="B17" s="204" t="s">
        <v>45</v>
      </c>
      <c r="C17" s="249"/>
      <c r="D17" s="209">
        <v>1170.51</v>
      </c>
      <c r="E17" s="201"/>
    </row>
    <row r="18" spans="1:5" ht="13.2" x14ac:dyDescent="0.25">
      <c r="A18" s="210">
        <v>3214</v>
      </c>
      <c r="B18" s="211" t="s">
        <v>121</v>
      </c>
      <c r="C18" s="249"/>
      <c r="D18" s="209">
        <v>424</v>
      </c>
      <c r="E18" s="201"/>
    </row>
    <row r="19" spans="1:5" ht="13.2" x14ac:dyDescent="0.25">
      <c r="A19" s="207">
        <v>322</v>
      </c>
      <c r="B19" s="207" t="s">
        <v>229</v>
      </c>
      <c r="C19" s="248"/>
      <c r="D19" s="208">
        <f>D20+D21+D22+D23+D24</f>
        <v>23348.880000000001</v>
      </c>
      <c r="E19" s="201"/>
    </row>
    <row r="20" spans="1:5" ht="13.2" x14ac:dyDescent="0.25">
      <c r="A20" s="204">
        <v>3221</v>
      </c>
      <c r="B20" s="204" t="s">
        <v>230</v>
      </c>
      <c r="C20" s="249"/>
      <c r="D20" s="209">
        <v>5147.8</v>
      </c>
      <c r="E20" s="201"/>
    </row>
    <row r="21" spans="1:5" ht="13.2" x14ac:dyDescent="0.25">
      <c r="A21" s="204">
        <v>3223</v>
      </c>
      <c r="B21" s="204" t="s">
        <v>65</v>
      </c>
      <c r="C21" s="249"/>
      <c r="D21" s="209">
        <v>15854.64</v>
      </c>
      <c r="E21" s="201"/>
    </row>
    <row r="22" spans="1:5" ht="13.2" x14ac:dyDescent="0.25">
      <c r="A22" s="204">
        <v>3224</v>
      </c>
      <c r="B22" s="204" t="s">
        <v>256</v>
      </c>
      <c r="C22" s="249"/>
      <c r="D22" s="209">
        <v>1595.22</v>
      </c>
      <c r="E22" s="201"/>
    </row>
    <row r="23" spans="1:5" ht="13.2" x14ac:dyDescent="0.25">
      <c r="A23" s="204">
        <v>3225</v>
      </c>
      <c r="B23" s="204" t="s">
        <v>46</v>
      </c>
      <c r="C23" s="249"/>
      <c r="D23" s="209">
        <v>245.41</v>
      </c>
      <c r="E23" s="201"/>
    </row>
    <row r="24" spans="1:5" ht="13.2" x14ac:dyDescent="0.25">
      <c r="A24" s="204">
        <v>3227</v>
      </c>
      <c r="B24" s="212" t="s">
        <v>231</v>
      </c>
      <c r="C24" s="249"/>
      <c r="D24" s="209">
        <v>505.81</v>
      </c>
      <c r="E24" s="201"/>
    </row>
    <row r="25" spans="1:5" ht="13.2" x14ac:dyDescent="0.25">
      <c r="A25" s="207">
        <v>323</v>
      </c>
      <c r="B25" s="207" t="s">
        <v>35</v>
      </c>
      <c r="C25" s="248"/>
      <c r="D25" s="208">
        <f>D26+D27+D28+D29+D30+D32+D33+D31</f>
        <v>15079.26</v>
      </c>
      <c r="E25" s="201"/>
    </row>
    <row r="26" spans="1:5" ht="13.2" x14ac:dyDescent="0.25">
      <c r="A26" s="204">
        <v>3231</v>
      </c>
      <c r="B26" s="204" t="s">
        <v>71</v>
      </c>
      <c r="C26" s="249"/>
      <c r="D26" s="209">
        <v>1183.47</v>
      </c>
      <c r="E26" s="201"/>
    </row>
    <row r="27" spans="1:5" ht="13.2" x14ac:dyDescent="0.25">
      <c r="A27" s="204">
        <v>3232</v>
      </c>
      <c r="B27" s="204" t="s">
        <v>232</v>
      </c>
      <c r="C27" s="249"/>
      <c r="D27" s="209">
        <v>3773.84</v>
      </c>
      <c r="E27" s="201"/>
    </row>
    <row r="28" spans="1:5" ht="13.2" x14ac:dyDescent="0.25">
      <c r="A28" s="204">
        <v>3234</v>
      </c>
      <c r="B28" s="212" t="s">
        <v>75</v>
      </c>
      <c r="C28" s="249"/>
      <c r="D28" s="209">
        <v>2647.42</v>
      </c>
      <c r="E28" s="201"/>
    </row>
    <row r="29" spans="1:5" ht="13.2" x14ac:dyDescent="0.25">
      <c r="A29" s="204">
        <v>3235</v>
      </c>
      <c r="B29" s="204" t="s">
        <v>52</v>
      </c>
      <c r="C29" s="249"/>
      <c r="D29" s="209">
        <v>796.38</v>
      </c>
      <c r="E29" s="201"/>
    </row>
    <row r="30" spans="1:5" ht="13.2" x14ac:dyDescent="0.25">
      <c r="A30" s="204">
        <v>3236</v>
      </c>
      <c r="B30" s="204" t="s">
        <v>233</v>
      </c>
      <c r="C30" s="249"/>
      <c r="D30" s="209">
        <v>4760</v>
      </c>
      <c r="E30" s="201"/>
    </row>
    <row r="31" spans="1:5" ht="13.2" x14ac:dyDescent="0.25">
      <c r="A31" s="204">
        <v>3237</v>
      </c>
      <c r="B31" s="204" t="s">
        <v>234</v>
      </c>
      <c r="C31" s="249"/>
      <c r="D31" s="209">
        <v>399.5</v>
      </c>
      <c r="E31" s="201"/>
    </row>
    <row r="32" spans="1:5" ht="13.2" x14ac:dyDescent="0.25">
      <c r="A32" s="204">
        <v>3238</v>
      </c>
      <c r="B32" s="204" t="s">
        <v>77</v>
      </c>
      <c r="C32" s="249"/>
      <c r="D32" s="209">
        <v>811.15</v>
      </c>
      <c r="E32" s="201"/>
    </row>
    <row r="33" spans="1:5" ht="13.2" x14ac:dyDescent="0.25">
      <c r="A33" s="204">
        <v>3239</v>
      </c>
      <c r="B33" s="204" t="s">
        <v>51</v>
      </c>
      <c r="C33" s="249"/>
      <c r="D33" s="209">
        <v>707.5</v>
      </c>
      <c r="E33" s="201"/>
    </row>
    <row r="34" spans="1:5" ht="13.2" x14ac:dyDescent="0.25">
      <c r="A34" s="207">
        <v>329</v>
      </c>
      <c r="B34" s="207" t="s">
        <v>235</v>
      </c>
      <c r="C34" s="248"/>
      <c r="D34" s="208">
        <f t="shared" ref="D34" si="3">D35+D36+D38+D37</f>
        <v>2347.2199999999998</v>
      </c>
      <c r="E34" s="201"/>
    </row>
    <row r="35" spans="1:5" ht="13.2" x14ac:dyDescent="0.25">
      <c r="A35" s="204">
        <v>3292</v>
      </c>
      <c r="B35" s="204" t="s">
        <v>163</v>
      </c>
      <c r="C35" s="249"/>
      <c r="D35" s="209">
        <v>1860</v>
      </c>
      <c r="E35" s="201"/>
    </row>
    <row r="36" spans="1:5" ht="13.2" x14ac:dyDescent="0.25">
      <c r="A36" s="204">
        <v>3294</v>
      </c>
      <c r="B36" s="204" t="s">
        <v>236</v>
      </c>
      <c r="C36" s="249"/>
      <c r="D36" s="209">
        <v>108.09</v>
      </c>
      <c r="E36" s="201"/>
    </row>
    <row r="37" spans="1:5" ht="13.2" x14ac:dyDescent="0.25">
      <c r="A37" s="204">
        <v>3295</v>
      </c>
      <c r="B37" s="204" t="s">
        <v>81</v>
      </c>
      <c r="C37" s="249"/>
      <c r="D37" s="209">
        <v>42.49</v>
      </c>
      <c r="E37" s="201"/>
    </row>
    <row r="38" spans="1:5" ht="13.2" x14ac:dyDescent="0.25">
      <c r="A38" s="204">
        <v>3299</v>
      </c>
      <c r="B38" s="204" t="s">
        <v>237</v>
      </c>
      <c r="C38" s="249"/>
      <c r="D38" s="209">
        <v>336.64</v>
      </c>
      <c r="E38" s="201"/>
    </row>
    <row r="39" spans="1:5" ht="13.2" x14ac:dyDescent="0.25">
      <c r="A39" s="207">
        <v>34</v>
      </c>
      <c r="B39" s="207" t="s">
        <v>13</v>
      </c>
      <c r="C39" s="208">
        <v>800</v>
      </c>
      <c r="D39" s="208">
        <f>D41+D40</f>
        <v>611.96</v>
      </c>
      <c r="E39" s="201">
        <f t="shared" si="1"/>
        <v>76.495000000000005</v>
      </c>
    </row>
    <row r="40" spans="1:5" ht="13.2" x14ac:dyDescent="0.25">
      <c r="A40" s="229">
        <v>3431</v>
      </c>
      <c r="B40" s="229" t="s">
        <v>84</v>
      </c>
      <c r="C40" s="250" t="s">
        <v>208</v>
      </c>
      <c r="D40" s="230">
        <v>611.96</v>
      </c>
      <c r="E40" s="201"/>
    </row>
    <row r="41" spans="1:5" ht="13.2" x14ac:dyDescent="0.25">
      <c r="A41" s="204">
        <v>3433</v>
      </c>
      <c r="B41" s="204" t="s">
        <v>165</v>
      </c>
      <c r="C41" s="249"/>
      <c r="D41" s="209">
        <v>0</v>
      </c>
      <c r="E41" s="201"/>
    </row>
    <row r="42" spans="1:5" ht="13.2" x14ac:dyDescent="0.25">
      <c r="A42" s="213">
        <v>4</v>
      </c>
      <c r="B42" s="214" t="s">
        <v>14</v>
      </c>
      <c r="C42" s="208">
        <f>C43</f>
        <v>660</v>
      </c>
      <c r="D42" s="208">
        <f>D43</f>
        <v>202.64</v>
      </c>
      <c r="E42" s="201">
        <f t="shared" si="1"/>
        <v>30.7030303030303</v>
      </c>
    </row>
    <row r="43" spans="1:5" ht="24" x14ac:dyDescent="0.25">
      <c r="A43" s="213">
        <v>42</v>
      </c>
      <c r="B43" s="241" t="s">
        <v>15</v>
      </c>
      <c r="C43" s="208">
        <v>660</v>
      </c>
      <c r="D43" s="208">
        <f>D44+D47</f>
        <v>202.64</v>
      </c>
      <c r="E43" s="201">
        <f t="shared" si="1"/>
        <v>30.7030303030303</v>
      </c>
    </row>
    <row r="44" spans="1:5" ht="13.2" x14ac:dyDescent="0.25">
      <c r="A44" s="213">
        <v>422</v>
      </c>
      <c r="B44" s="214" t="s">
        <v>257</v>
      </c>
      <c r="C44" s="251"/>
      <c r="D44" s="208">
        <f>D45+D46</f>
        <v>0</v>
      </c>
      <c r="E44" s="201"/>
    </row>
    <row r="45" spans="1:5" ht="13.2" x14ac:dyDescent="0.25">
      <c r="A45" s="210">
        <v>4223</v>
      </c>
      <c r="B45" s="210" t="s">
        <v>238</v>
      </c>
      <c r="C45" s="252"/>
      <c r="D45" s="230">
        <v>0</v>
      </c>
      <c r="E45" s="201"/>
    </row>
    <row r="46" spans="1:5" ht="13.2" x14ac:dyDescent="0.25">
      <c r="A46" s="215">
        <v>4227</v>
      </c>
      <c r="B46" s="216" t="s">
        <v>239</v>
      </c>
      <c r="C46" s="253"/>
      <c r="D46" s="209">
        <v>0</v>
      </c>
      <c r="E46" s="201"/>
    </row>
    <row r="47" spans="1:5" ht="13.2" x14ac:dyDescent="0.25">
      <c r="A47" s="239">
        <v>424</v>
      </c>
      <c r="B47" s="240" t="s">
        <v>130</v>
      </c>
      <c r="C47" s="254">
        <v>0</v>
      </c>
      <c r="D47" s="234">
        <f>D48</f>
        <v>202.64</v>
      </c>
      <c r="E47" s="235"/>
    </row>
    <row r="48" spans="1:5" ht="13.2" x14ac:dyDescent="0.25">
      <c r="A48" s="273">
        <v>4241</v>
      </c>
      <c r="B48" s="258" t="s">
        <v>258</v>
      </c>
      <c r="C48" s="252"/>
      <c r="D48" s="230">
        <v>202.64</v>
      </c>
      <c r="E48" s="235"/>
    </row>
    <row r="49" spans="1:5" ht="13.2" x14ac:dyDescent="0.25">
      <c r="A49" s="239">
        <v>9</v>
      </c>
      <c r="B49" s="240" t="s">
        <v>262</v>
      </c>
      <c r="C49" s="265">
        <v>0</v>
      </c>
      <c r="D49" s="234">
        <v>0</v>
      </c>
      <c r="E49" s="235"/>
    </row>
    <row r="50" spans="1:5" ht="13.2" x14ac:dyDescent="0.25">
      <c r="A50" s="215">
        <v>92</v>
      </c>
      <c r="B50" s="216" t="s">
        <v>269</v>
      </c>
      <c r="C50" s="274">
        <v>0</v>
      </c>
      <c r="D50" s="209">
        <v>0</v>
      </c>
      <c r="E50" s="201"/>
    </row>
    <row r="51" spans="1:5" ht="26.4" x14ac:dyDescent="0.25">
      <c r="A51" s="217" t="s">
        <v>240</v>
      </c>
      <c r="B51" s="218" t="s">
        <v>241</v>
      </c>
      <c r="C51" s="220">
        <f>C52</f>
        <v>1909420</v>
      </c>
      <c r="D51" s="220">
        <f>D52</f>
        <v>1057134.03</v>
      </c>
      <c r="E51" s="201">
        <f t="shared" si="1"/>
        <v>55.364143561919335</v>
      </c>
    </row>
    <row r="52" spans="1:5" ht="13.2" x14ac:dyDescent="0.25">
      <c r="A52" s="202" t="s">
        <v>242</v>
      </c>
      <c r="B52" s="219" t="s">
        <v>243</v>
      </c>
      <c r="C52" s="220">
        <f>C53+C82+C115+C163+C216+C248+C289</f>
        <v>1909420</v>
      </c>
      <c r="D52" s="220">
        <f>D53+D82+D115+D163+D216+D248+D289</f>
        <v>1057134.03</v>
      </c>
      <c r="E52" s="201">
        <f t="shared" si="1"/>
        <v>55.364143561919335</v>
      </c>
    </row>
    <row r="53" spans="1:5" ht="13.2" x14ac:dyDescent="0.25">
      <c r="A53" s="501" t="s">
        <v>244</v>
      </c>
      <c r="B53" s="501"/>
      <c r="C53" s="206">
        <f>C54+C72</f>
        <v>1000</v>
      </c>
      <c r="D53" s="206">
        <f>D54+D72</f>
        <v>1707.8400000000001</v>
      </c>
      <c r="E53" s="201">
        <f t="shared" si="1"/>
        <v>170.78400000000002</v>
      </c>
    </row>
    <row r="54" spans="1:5" ht="13.2" x14ac:dyDescent="0.25">
      <c r="A54" s="242">
        <v>3</v>
      </c>
      <c r="B54" s="242" t="s">
        <v>24</v>
      </c>
      <c r="C54" s="243">
        <f>C58+C61+C66+C69</f>
        <v>800</v>
      </c>
      <c r="D54" s="243">
        <f>D55+D58</f>
        <v>1206.1500000000001</v>
      </c>
      <c r="E54" s="201">
        <f t="shared" si="1"/>
        <v>150.76875000000001</v>
      </c>
    </row>
    <row r="55" spans="1:5" ht="13.2" x14ac:dyDescent="0.25">
      <c r="A55" s="242">
        <v>31</v>
      </c>
      <c r="B55" s="242" t="s">
        <v>9</v>
      </c>
      <c r="C55" s="243"/>
      <c r="D55" s="243">
        <f>D56</f>
        <v>125</v>
      </c>
      <c r="E55" s="201"/>
    </row>
    <row r="56" spans="1:5" ht="13.2" x14ac:dyDescent="0.25">
      <c r="A56" s="242">
        <v>312</v>
      </c>
      <c r="B56" s="242" t="s">
        <v>224</v>
      </c>
      <c r="C56" s="243"/>
      <c r="D56" s="243">
        <f>D57</f>
        <v>125</v>
      </c>
      <c r="E56" s="201"/>
    </row>
    <row r="57" spans="1:5" ht="13.2" x14ac:dyDescent="0.25">
      <c r="A57" s="242">
        <v>3121</v>
      </c>
      <c r="B57" s="242" t="s">
        <v>224</v>
      </c>
      <c r="C57" s="243"/>
      <c r="D57" s="243">
        <v>125</v>
      </c>
      <c r="E57" s="201"/>
    </row>
    <row r="58" spans="1:5" ht="13.2" x14ac:dyDescent="0.25">
      <c r="A58" s="207">
        <v>32</v>
      </c>
      <c r="B58" s="207" t="s">
        <v>10</v>
      </c>
      <c r="C58" s="208">
        <v>800</v>
      </c>
      <c r="D58" s="208">
        <f>D59+D61+D66+D69</f>
        <v>1081.1500000000001</v>
      </c>
      <c r="E58" s="201">
        <f t="shared" si="1"/>
        <v>135.14375000000001</v>
      </c>
    </row>
    <row r="59" spans="1:5" ht="13.2" x14ac:dyDescent="0.25">
      <c r="A59" s="207">
        <v>321</v>
      </c>
      <c r="B59" s="207" t="s">
        <v>40</v>
      </c>
      <c r="C59" s="261"/>
      <c r="D59" s="208">
        <f>D60</f>
        <v>0</v>
      </c>
      <c r="E59" s="201"/>
    </row>
    <row r="60" spans="1:5" ht="13.2" x14ac:dyDescent="0.25">
      <c r="A60" s="204">
        <v>3211</v>
      </c>
      <c r="B60" s="204" t="s">
        <v>61</v>
      </c>
      <c r="C60" s="262"/>
      <c r="D60" s="209">
        <v>0</v>
      </c>
      <c r="E60" s="201"/>
    </row>
    <row r="61" spans="1:5" s="236" customFormat="1" ht="13.2" x14ac:dyDescent="0.25">
      <c r="A61" s="232">
        <v>322</v>
      </c>
      <c r="B61" s="232" t="s">
        <v>229</v>
      </c>
      <c r="C61" s="263"/>
      <c r="D61" s="234">
        <f>D62+D63+D64+D65</f>
        <v>0</v>
      </c>
      <c r="E61" s="201"/>
    </row>
    <row r="62" spans="1:5" ht="13.2" x14ac:dyDescent="0.25">
      <c r="A62" s="229">
        <v>3221</v>
      </c>
      <c r="B62" s="229" t="s">
        <v>230</v>
      </c>
      <c r="C62" s="264"/>
      <c r="D62" s="230">
        <v>0</v>
      </c>
      <c r="E62" s="201"/>
    </row>
    <row r="63" spans="1:5" ht="13.2" x14ac:dyDescent="0.25">
      <c r="A63" s="229">
        <v>3223</v>
      </c>
      <c r="B63" s="229" t="s">
        <v>65</v>
      </c>
      <c r="C63" s="264"/>
      <c r="D63" s="230">
        <v>0</v>
      </c>
      <c r="E63" s="201"/>
    </row>
    <row r="64" spans="1:5" ht="13.2" x14ac:dyDescent="0.25">
      <c r="A64" s="229">
        <v>3224</v>
      </c>
      <c r="B64" s="229" t="s">
        <v>256</v>
      </c>
      <c r="C64" s="264"/>
      <c r="D64" s="230">
        <v>0</v>
      </c>
      <c r="E64" s="201"/>
    </row>
    <row r="65" spans="1:5" ht="13.2" x14ac:dyDescent="0.25">
      <c r="A65" s="229">
        <v>3225</v>
      </c>
      <c r="B65" s="229" t="s">
        <v>46</v>
      </c>
      <c r="C65" s="264"/>
      <c r="D65" s="230">
        <v>0</v>
      </c>
      <c r="E65" s="201"/>
    </row>
    <row r="66" spans="1:5" s="236" customFormat="1" ht="13.2" x14ac:dyDescent="0.25">
      <c r="A66" s="232">
        <v>323</v>
      </c>
      <c r="B66" s="232" t="s">
        <v>35</v>
      </c>
      <c r="C66" s="263"/>
      <c r="D66" s="234">
        <f>D67+D68</f>
        <v>0</v>
      </c>
      <c r="E66" s="201"/>
    </row>
    <row r="67" spans="1:5" ht="13.2" x14ac:dyDescent="0.25">
      <c r="A67" s="233">
        <v>3232</v>
      </c>
      <c r="B67" s="204" t="s">
        <v>232</v>
      </c>
      <c r="C67" s="264"/>
      <c r="D67" s="230">
        <v>0</v>
      </c>
      <c r="E67" s="201"/>
    </row>
    <row r="68" spans="1:5" ht="13.2" x14ac:dyDescent="0.25">
      <c r="A68" s="229">
        <v>3237</v>
      </c>
      <c r="B68" s="229" t="s">
        <v>50</v>
      </c>
      <c r="C68" s="264"/>
      <c r="D68" s="230">
        <v>0</v>
      </c>
      <c r="E68" s="201"/>
    </row>
    <row r="69" spans="1:5" s="236" customFormat="1" ht="13.2" x14ac:dyDescent="0.25">
      <c r="A69" s="232">
        <v>329</v>
      </c>
      <c r="B69" s="232" t="s">
        <v>235</v>
      </c>
      <c r="C69" s="263"/>
      <c r="D69" s="234">
        <f>D70+D71+D79</f>
        <v>1081.1500000000001</v>
      </c>
      <c r="E69" s="201"/>
    </row>
    <row r="70" spans="1:5" ht="13.2" x14ac:dyDescent="0.25">
      <c r="A70" s="229">
        <v>3294</v>
      </c>
      <c r="B70" s="229" t="s">
        <v>236</v>
      </c>
      <c r="C70" s="264"/>
      <c r="D70" s="230">
        <v>0</v>
      </c>
      <c r="E70" s="201"/>
    </row>
    <row r="71" spans="1:5" ht="13.2" x14ac:dyDescent="0.25">
      <c r="A71" s="229">
        <v>3299</v>
      </c>
      <c r="B71" s="229" t="s">
        <v>235</v>
      </c>
      <c r="C71" s="264"/>
      <c r="D71" s="230">
        <v>581.15</v>
      </c>
      <c r="E71" s="201"/>
    </row>
    <row r="72" spans="1:5" s="236" customFormat="1" ht="13.2" x14ac:dyDescent="0.25">
      <c r="A72" s="232">
        <v>4</v>
      </c>
      <c r="B72" s="232" t="s">
        <v>14</v>
      </c>
      <c r="C72" s="265">
        <v>200</v>
      </c>
      <c r="D72" s="234">
        <f>D73</f>
        <v>501.69</v>
      </c>
      <c r="E72" s="201">
        <f t="shared" si="1"/>
        <v>250.84499999999997</v>
      </c>
    </row>
    <row r="73" spans="1:5" s="236" customFormat="1" ht="24" x14ac:dyDescent="0.25">
      <c r="A73" s="232">
        <v>42</v>
      </c>
      <c r="B73" s="241" t="s">
        <v>259</v>
      </c>
      <c r="C73" s="265">
        <v>200</v>
      </c>
      <c r="D73" s="234">
        <f>D74+D77</f>
        <v>501.69</v>
      </c>
      <c r="E73" s="201">
        <f t="shared" si="1"/>
        <v>250.84499999999997</v>
      </c>
    </row>
    <row r="74" spans="1:5" s="236" customFormat="1" ht="13.2" x14ac:dyDescent="0.25">
      <c r="A74" s="232">
        <v>422</v>
      </c>
      <c r="B74" s="232" t="s">
        <v>36</v>
      </c>
      <c r="C74" s="263"/>
      <c r="D74" s="234">
        <f>D75+D76</f>
        <v>501.69</v>
      </c>
      <c r="E74" s="201"/>
    </row>
    <row r="75" spans="1:5" ht="13.2" x14ac:dyDescent="0.25">
      <c r="A75" s="229">
        <v>4221</v>
      </c>
      <c r="B75" s="229" t="s">
        <v>87</v>
      </c>
      <c r="C75" s="264"/>
      <c r="D75" s="230">
        <v>0</v>
      </c>
      <c r="E75" s="201"/>
    </row>
    <row r="76" spans="1:5" ht="13.2" x14ac:dyDescent="0.25">
      <c r="A76" s="229">
        <v>4226</v>
      </c>
      <c r="B76" s="216" t="s">
        <v>371</v>
      </c>
      <c r="C76" s="264"/>
      <c r="D76" s="230">
        <v>501.69</v>
      </c>
      <c r="E76" s="201"/>
    </row>
    <row r="77" spans="1:5" s="236" customFormat="1" ht="13.2" x14ac:dyDescent="0.25">
      <c r="A77" s="232">
        <v>424</v>
      </c>
      <c r="B77" s="232" t="s">
        <v>130</v>
      </c>
      <c r="C77" s="263"/>
      <c r="D77" s="234">
        <f>D78</f>
        <v>0</v>
      </c>
      <c r="E77" s="201"/>
    </row>
    <row r="78" spans="1:5" ht="13.2" x14ac:dyDescent="0.25">
      <c r="A78" s="229">
        <v>4241</v>
      </c>
      <c r="B78" s="229" t="s">
        <v>130</v>
      </c>
      <c r="C78" s="264"/>
      <c r="D78" s="230">
        <v>0</v>
      </c>
      <c r="E78" s="201"/>
    </row>
    <row r="79" spans="1:5" ht="13.2" x14ac:dyDescent="0.25">
      <c r="A79" s="207">
        <v>92</v>
      </c>
      <c r="B79" s="207" t="s">
        <v>377</v>
      </c>
      <c r="C79" s="264"/>
      <c r="D79" s="208">
        <v>500</v>
      </c>
      <c r="E79" s="201"/>
    </row>
    <row r="80" spans="1:5" ht="13.2" x14ac:dyDescent="0.25">
      <c r="A80" s="232">
        <v>329</v>
      </c>
      <c r="B80" s="232" t="s">
        <v>235</v>
      </c>
      <c r="C80" s="264"/>
      <c r="D80" s="208">
        <v>500</v>
      </c>
      <c r="E80" s="201"/>
    </row>
    <row r="81" spans="1:5" ht="13.2" x14ac:dyDescent="0.25">
      <c r="A81" s="204">
        <v>3299</v>
      </c>
      <c r="B81" s="204" t="s">
        <v>235</v>
      </c>
      <c r="C81" s="264"/>
      <c r="D81" s="208">
        <v>500</v>
      </c>
      <c r="E81" s="201"/>
    </row>
    <row r="82" spans="1:5" ht="13.2" x14ac:dyDescent="0.25">
      <c r="A82" s="501" t="s">
        <v>246</v>
      </c>
      <c r="B82" s="501"/>
      <c r="C82" s="206">
        <f>C83+C109</f>
        <v>8000</v>
      </c>
      <c r="D82" s="206">
        <f>D83+D109</f>
        <v>1198.45</v>
      </c>
      <c r="E82" s="201">
        <f t="shared" si="1"/>
        <v>14.980625</v>
      </c>
    </row>
    <row r="83" spans="1:5" ht="13.2" x14ac:dyDescent="0.25">
      <c r="A83" s="242">
        <v>3</v>
      </c>
      <c r="B83" s="242" t="s">
        <v>24</v>
      </c>
      <c r="C83" s="243">
        <f>C84+C86</f>
        <v>5000</v>
      </c>
      <c r="D83" s="243">
        <f>D84+D86+D103+D106</f>
        <v>527.1</v>
      </c>
      <c r="E83" s="201">
        <f t="shared" si="1"/>
        <v>10.542</v>
      </c>
    </row>
    <row r="84" spans="1:5" ht="13.2" x14ac:dyDescent="0.25">
      <c r="A84" s="242">
        <v>31</v>
      </c>
      <c r="B84" s="242" t="s">
        <v>9</v>
      </c>
      <c r="C84" s="243">
        <v>660</v>
      </c>
      <c r="D84" s="243">
        <f>D85</f>
        <v>527.1</v>
      </c>
      <c r="E84" s="201">
        <f t="shared" si="1"/>
        <v>79.863636363636374</v>
      </c>
    </row>
    <row r="85" spans="1:5" ht="13.2" x14ac:dyDescent="0.25">
      <c r="A85" s="406">
        <v>3121</v>
      </c>
      <c r="B85" s="406" t="s">
        <v>224</v>
      </c>
      <c r="C85" s="243"/>
      <c r="D85" s="410">
        <v>527.1</v>
      </c>
      <c r="E85" s="255"/>
    </row>
    <row r="86" spans="1:5" ht="13.2" x14ac:dyDescent="0.25">
      <c r="A86" s="207">
        <v>32</v>
      </c>
      <c r="B86" s="207" t="s">
        <v>10</v>
      </c>
      <c r="C86" s="208">
        <v>4340</v>
      </c>
      <c r="D86" s="208">
        <f>D87+D89+D93+D100</f>
        <v>0</v>
      </c>
      <c r="E86" s="201">
        <f t="shared" ref="E86:E110" si="4">D86/C86*100</f>
        <v>0</v>
      </c>
    </row>
    <row r="87" spans="1:5" ht="13.2" x14ac:dyDescent="0.25">
      <c r="A87" s="207">
        <v>321</v>
      </c>
      <c r="B87" s="207" t="s">
        <v>40</v>
      </c>
      <c r="C87" s="261"/>
      <c r="D87" s="208">
        <f>D88</f>
        <v>0</v>
      </c>
      <c r="E87" s="201"/>
    </row>
    <row r="88" spans="1:5" ht="13.2" x14ac:dyDescent="0.25">
      <c r="A88" s="204">
        <v>3214</v>
      </c>
      <c r="B88" s="204" t="s">
        <v>121</v>
      </c>
      <c r="C88" s="262"/>
      <c r="D88" s="209">
        <v>0</v>
      </c>
      <c r="E88" s="201"/>
    </row>
    <row r="89" spans="1:5" ht="13.2" x14ac:dyDescent="0.25">
      <c r="A89" s="232">
        <v>322</v>
      </c>
      <c r="B89" s="232" t="s">
        <v>229</v>
      </c>
      <c r="C89" s="263"/>
      <c r="D89" s="234">
        <f>D90+D91+D92</f>
        <v>0</v>
      </c>
      <c r="E89" s="201"/>
    </row>
    <row r="90" spans="1:5" ht="13.2" x14ac:dyDescent="0.25">
      <c r="A90" s="229">
        <v>3221</v>
      </c>
      <c r="B90" s="229" t="s">
        <v>230</v>
      </c>
      <c r="C90" s="264"/>
      <c r="D90" s="230">
        <v>0</v>
      </c>
      <c r="E90" s="201"/>
    </row>
    <row r="91" spans="1:5" ht="13.2" x14ac:dyDescent="0.25">
      <c r="A91" s="229">
        <v>3223</v>
      </c>
      <c r="B91" s="229" t="s">
        <v>65</v>
      </c>
      <c r="C91" s="264"/>
      <c r="D91" s="230">
        <v>0</v>
      </c>
      <c r="E91" s="201"/>
    </row>
    <row r="92" spans="1:5" ht="13.2" x14ac:dyDescent="0.25">
      <c r="A92" s="229">
        <v>3224</v>
      </c>
      <c r="B92" s="229" t="s">
        <v>256</v>
      </c>
      <c r="C92" s="264"/>
      <c r="D92" s="230">
        <v>0</v>
      </c>
      <c r="E92" s="201"/>
    </row>
    <row r="93" spans="1:5" ht="13.2" x14ac:dyDescent="0.25">
      <c r="A93" s="232">
        <v>323</v>
      </c>
      <c r="B93" s="232" t="s">
        <v>35</v>
      </c>
      <c r="C93" s="263"/>
      <c r="D93" s="234">
        <f>D94+D99+D95+D96+D97+D98</f>
        <v>0</v>
      </c>
      <c r="E93" s="201"/>
    </row>
    <row r="94" spans="1:5" ht="13.2" x14ac:dyDescent="0.25">
      <c r="A94" s="244">
        <v>3231</v>
      </c>
      <c r="B94" s="204" t="s">
        <v>71</v>
      </c>
      <c r="C94" s="264"/>
      <c r="D94" s="230">
        <v>0</v>
      </c>
      <c r="E94" s="201"/>
    </row>
    <row r="95" spans="1:5" ht="13.2" x14ac:dyDescent="0.25">
      <c r="A95" s="244">
        <v>3232</v>
      </c>
      <c r="B95" s="204" t="s">
        <v>73</v>
      </c>
      <c r="C95" s="264"/>
      <c r="D95" s="230">
        <v>0</v>
      </c>
      <c r="E95" s="201"/>
    </row>
    <row r="96" spans="1:5" ht="13.2" x14ac:dyDescent="0.25">
      <c r="A96" s="244">
        <v>3235</v>
      </c>
      <c r="B96" s="204" t="s">
        <v>52</v>
      </c>
      <c r="C96" s="264"/>
      <c r="D96" s="230">
        <v>0</v>
      </c>
      <c r="E96" s="201"/>
    </row>
    <row r="97" spans="1:5" ht="13.2" x14ac:dyDescent="0.25">
      <c r="A97" s="244">
        <v>3237</v>
      </c>
      <c r="B97" s="204" t="s">
        <v>234</v>
      </c>
      <c r="C97" s="264"/>
      <c r="D97" s="230">
        <v>0</v>
      </c>
      <c r="E97" s="201"/>
    </row>
    <row r="98" spans="1:5" ht="13.2" x14ac:dyDescent="0.25">
      <c r="A98" s="244">
        <v>3238</v>
      </c>
      <c r="B98" s="204" t="s">
        <v>77</v>
      </c>
      <c r="C98" s="264"/>
      <c r="D98" s="230">
        <v>0</v>
      </c>
      <c r="E98" s="201"/>
    </row>
    <row r="99" spans="1:5" ht="13.2" x14ac:dyDescent="0.25">
      <c r="A99" s="229">
        <v>3239</v>
      </c>
      <c r="B99" s="229" t="s">
        <v>51</v>
      </c>
      <c r="C99" s="264"/>
      <c r="D99" s="230">
        <v>0</v>
      </c>
      <c r="E99" s="201"/>
    </row>
    <row r="100" spans="1:5" ht="13.2" x14ac:dyDescent="0.25">
      <c r="A100" s="232">
        <v>329</v>
      </c>
      <c r="B100" s="232" t="s">
        <v>235</v>
      </c>
      <c r="C100" s="263"/>
      <c r="D100" s="234">
        <f>D101+D102</f>
        <v>0</v>
      </c>
      <c r="E100" s="201"/>
    </row>
    <row r="101" spans="1:5" ht="13.2" x14ac:dyDescent="0.25">
      <c r="A101" s="229">
        <v>3294</v>
      </c>
      <c r="B101" s="229" t="s">
        <v>236</v>
      </c>
      <c r="C101" s="264"/>
      <c r="D101" s="230">
        <v>0</v>
      </c>
      <c r="E101" s="201"/>
    </row>
    <row r="102" spans="1:5" ht="13.2" x14ac:dyDescent="0.25">
      <c r="A102" s="229">
        <v>3299</v>
      </c>
      <c r="B102" s="229" t="s">
        <v>235</v>
      </c>
      <c r="C102" s="264"/>
      <c r="D102" s="230">
        <v>0</v>
      </c>
      <c r="E102" s="201"/>
    </row>
    <row r="103" spans="1:5" s="236" customFormat="1" ht="13.2" x14ac:dyDescent="0.25">
      <c r="A103" s="232">
        <v>34</v>
      </c>
      <c r="B103" s="245" t="s">
        <v>13</v>
      </c>
      <c r="C103" s="265"/>
      <c r="D103" s="265">
        <f>D104</f>
        <v>0</v>
      </c>
      <c r="E103" s="201"/>
    </row>
    <row r="104" spans="1:5" s="236" customFormat="1" ht="13.2" x14ac:dyDescent="0.25">
      <c r="A104" s="232">
        <v>343</v>
      </c>
      <c r="B104" s="245" t="s">
        <v>43</v>
      </c>
      <c r="C104" s="263"/>
      <c r="D104" s="265">
        <f>D105</f>
        <v>0</v>
      </c>
      <c r="E104" s="201"/>
    </row>
    <row r="105" spans="1:5" ht="13.2" x14ac:dyDescent="0.25">
      <c r="A105" s="229">
        <v>3433</v>
      </c>
      <c r="B105" s="246" t="s">
        <v>165</v>
      </c>
      <c r="C105" s="264"/>
      <c r="D105" s="266">
        <v>0</v>
      </c>
      <c r="E105" s="201"/>
    </row>
    <row r="106" spans="1:5" s="236" customFormat="1" ht="13.2" x14ac:dyDescent="0.25">
      <c r="A106" s="232">
        <v>38</v>
      </c>
      <c r="B106" s="245" t="s">
        <v>252</v>
      </c>
      <c r="C106" s="265"/>
      <c r="D106" s="265">
        <f>D107</f>
        <v>0</v>
      </c>
      <c r="E106" s="201"/>
    </row>
    <row r="107" spans="1:5" s="236" customFormat="1" ht="13.2" x14ac:dyDescent="0.25">
      <c r="A107" s="232">
        <v>381</v>
      </c>
      <c r="B107" s="245" t="s">
        <v>177</v>
      </c>
      <c r="C107" s="267"/>
      <c r="D107" s="265">
        <f>D108</f>
        <v>0</v>
      </c>
      <c r="E107" s="201"/>
    </row>
    <row r="108" spans="1:5" ht="13.2" x14ac:dyDescent="0.25">
      <c r="A108" s="229">
        <v>3812</v>
      </c>
      <c r="B108" s="229" t="s">
        <v>260</v>
      </c>
      <c r="C108" s="268"/>
      <c r="D108" s="230">
        <v>0</v>
      </c>
      <c r="E108" s="201"/>
    </row>
    <row r="109" spans="1:5" ht="13.2" x14ac:dyDescent="0.25">
      <c r="A109" s="207">
        <v>4</v>
      </c>
      <c r="B109" s="408" t="s">
        <v>14</v>
      </c>
      <c r="C109" s="271">
        <f>C110</f>
        <v>3000</v>
      </c>
      <c r="D109" s="208">
        <f>D110+D113</f>
        <v>671.35</v>
      </c>
      <c r="E109" s="201">
        <f t="shared" si="4"/>
        <v>22.378333333333334</v>
      </c>
    </row>
    <row r="110" spans="1:5" ht="13.2" x14ac:dyDescent="0.25">
      <c r="A110" s="207">
        <v>42</v>
      </c>
      <c r="B110" s="408" t="s">
        <v>342</v>
      </c>
      <c r="C110" s="238">
        <v>3000</v>
      </c>
      <c r="D110" s="208">
        <f>D111+D112</f>
        <v>671.35</v>
      </c>
      <c r="E110" s="201">
        <f t="shared" si="4"/>
        <v>22.378333333333334</v>
      </c>
    </row>
    <row r="111" spans="1:5" ht="13.2" x14ac:dyDescent="0.25">
      <c r="A111" s="229">
        <v>4226</v>
      </c>
      <c r="B111" s="407" t="s">
        <v>207</v>
      </c>
      <c r="C111" s="268"/>
      <c r="D111" s="230">
        <v>360.85</v>
      </c>
      <c r="E111" s="201"/>
    </row>
    <row r="112" spans="1:5" ht="13.2" x14ac:dyDescent="0.25">
      <c r="A112" s="229">
        <v>4227</v>
      </c>
      <c r="B112" s="407" t="s">
        <v>166</v>
      </c>
      <c r="C112" s="268"/>
      <c r="D112" s="230">
        <v>310.5</v>
      </c>
      <c r="E112" s="201"/>
    </row>
    <row r="113" spans="1:5" ht="13.2" x14ac:dyDescent="0.25">
      <c r="A113" s="229">
        <v>424</v>
      </c>
      <c r="B113" s="407" t="s">
        <v>348</v>
      </c>
      <c r="C113" s="268"/>
      <c r="D113" s="230">
        <v>0</v>
      </c>
      <c r="E113" s="201"/>
    </row>
    <row r="114" spans="1:5" ht="13.2" x14ac:dyDescent="0.25">
      <c r="A114" s="229">
        <v>4241</v>
      </c>
      <c r="B114" s="407" t="s">
        <v>130</v>
      </c>
      <c r="C114" s="268"/>
      <c r="D114" s="230">
        <v>0</v>
      </c>
      <c r="E114" s="201"/>
    </row>
    <row r="115" spans="1:5" ht="12.75" customHeight="1" x14ac:dyDescent="0.25">
      <c r="A115" s="502" t="s">
        <v>248</v>
      </c>
      <c r="B115" s="503"/>
      <c r="C115" s="206">
        <f>C116+C145</f>
        <v>33150</v>
      </c>
      <c r="D115" s="206">
        <v>34063.21</v>
      </c>
      <c r="E115" s="201">
        <f t="shared" si="1"/>
        <v>102.75478129713424</v>
      </c>
    </row>
    <row r="116" spans="1:5" ht="13.2" x14ac:dyDescent="0.25">
      <c r="A116" s="203">
        <v>3</v>
      </c>
      <c r="B116" s="203" t="s">
        <v>24</v>
      </c>
      <c r="C116" s="208">
        <f>C117+C124+C142</f>
        <v>33150</v>
      </c>
      <c r="D116" s="208">
        <f>D117+D142+D124</f>
        <v>31880.26</v>
      </c>
      <c r="E116" s="201">
        <f t="shared" si="1"/>
        <v>96.16971342383107</v>
      </c>
    </row>
    <row r="117" spans="1:5" ht="13.2" x14ac:dyDescent="0.25">
      <c r="A117" s="203">
        <v>31</v>
      </c>
      <c r="B117" s="203" t="s">
        <v>9</v>
      </c>
      <c r="C117" s="208">
        <v>0</v>
      </c>
      <c r="D117" s="208">
        <f>D118+D121+D122</f>
        <v>0</v>
      </c>
      <c r="E117" s="201">
        <v>0</v>
      </c>
    </row>
    <row r="118" spans="1:5" ht="13.2" x14ac:dyDescent="0.25">
      <c r="A118" s="203">
        <v>311</v>
      </c>
      <c r="B118" s="203" t="s">
        <v>37</v>
      </c>
      <c r="C118" s="249" t="s">
        <v>208</v>
      </c>
      <c r="D118" s="234">
        <f>D119</f>
        <v>0</v>
      </c>
      <c r="E118" s="201"/>
    </row>
    <row r="119" spans="1:5" ht="13.2" x14ac:dyDescent="0.25">
      <c r="A119" s="215">
        <v>3111</v>
      </c>
      <c r="B119" s="215" t="s">
        <v>57</v>
      </c>
      <c r="C119" s="249"/>
      <c r="D119" s="209">
        <v>0</v>
      </c>
      <c r="E119" s="201"/>
    </row>
    <row r="120" spans="1:5" ht="13.2" x14ac:dyDescent="0.25">
      <c r="A120" s="232">
        <v>312</v>
      </c>
      <c r="B120" s="232" t="s">
        <v>224</v>
      </c>
      <c r="C120" s="269" t="s">
        <v>208</v>
      </c>
      <c r="D120" s="234">
        <f t="shared" ref="D120" si="5">D121</f>
        <v>0</v>
      </c>
      <c r="E120" s="201"/>
    </row>
    <row r="121" spans="1:5" ht="13.2" x14ac:dyDescent="0.25">
      <c r="A121" s="204">
        <v>3121</v>
      </c>
      <c r="B121" s="204" t="s">
        <v>224</v>
      </c>
      <c r="C121" s="249"/>
      <c r="D121" s="209">
        <v>0</v>
      </c>
      <c r="E121" s="201"/>
    </row>
    <row r="122" spans="1:5" ht="13.2" x14ac:dyDescent="0.25">
      <c r="A122" s="247">
        <v>313</v>
      </c>
      <c r="B122" s="247" t="s">
        <v>38</v>
      </c>
      <c r="C122" s="270"/>
      <c r="D122" s="222">
        <f t="shared" ref="D122" si="6">D123</f>
        <v>0</v>
      </c>
      <c r="E122" s="201"/>
    </row>
    <row r="123" spans="1:5" ht="13.2" x14ac:dyDescent="0.25">
      <c r="A123" s="204">
        <v>3132</v>
      </c>
      <c r="B123" s="204" t="s">
        <v>247</v>
      </c>
      <c r="C123" s="249"/>
      <c r="D123" s="209">
        <v>0</v>
      </c>
      <c r="E123" s="201"/>
    </row>
    <row r="124" spans="1:5" ht="13.2" x14ac:dyDescent="0.25">
      <c r="A124" s="207">
        <v>32</v>
      </c>
      <c r="B124" s="207" t="s">
        <v>10</v>
      </c>
      <c r="C124" s="208">
        <v>33150</v>
      </c>
      <c r="D124" s="208">
        <f>D127+D133+D139+D152</f>
        <v>31880.26</v>
      </c>
      <c r="E124" s="201">
        <f t="shared" ref="E124:E217" si="7">D124/C124*100</f>
        <v>96.16971342383107</v>
      </c>
    </row>
    <row r="125" spans="1:5" ht="13.2" x14ac:dyDescent="0.25">
      <c r="A125" s="207">
        <v>321</v>
      </c>
      <c r="B125" s="207" t="s">
        <v>40</v>
      </c>
      <c r="C125" s="271"/>
      <c r="D125" s="208">
        <f t="shared" ref="D125" si="8">D126</f>
        <v>0</v>
      </c>
      <c r="E125" s="201" t="s">
        <v>208</v>
      </c>
    </row>
    <row r="126" spans="1:5" ht="13.2" x14ac:dyDescent="0.25">
      <c r="A126" s="204">
        <v>3211</v>
      </c>
      <c r="B126" s="204" t="s">
        <v>61</v>
      </c>
      <c r="C126" s="272"/>
      <c r="D126" s="209">
        <v>0</v>
      </c>
      <c r="E126" s="201"/>
    </row>
    <row r="127" spans="1:5" ht="13.2" x14ac:dyDescent="0.25">
      <c r="A127" s="207">
        <v>322</v>
      </c>
      <c r="B127" s="207" t="s">
        <v>229</v>
      </c>
      <c r="C127" s="271" t="s">
        <v>208</v>
      </c>
      <c r="D127" s="208">
        <f xml:space="preserve"> D128+D129+D130+D131</f>
        <v>75</v>
      </c>
      <c r="E127" s="201"/>
    </row>
    <row r="128" spans="1:5" ht="13.2" x14ac:dyDescent="0.25">
      <c r="A128" s="204">
        <v>3221</v>
      </c>
      <c r="B128" s="204" t="s">
        <v>230</v>
      </c>
      <c r="C128" s="272" t="s">
        <v>208</v>
      </c>
      <c r="D128" s="209">
        <v>0</v>
      </c>
      <c r="E128" s="201"/>
    </row>
    <row r="129" spans="1:5" ht="13.2" x14ac:dyDescent="0.25">
      <c r="A129" s="204">
        <v>3222</v>
      </c>
      <c r="B129" s="204" t="s">
        <v>245</v>
      </c>
      <c r="C129" s="272" t="s">
        <v>208</v>
      </c>
      <c r="D129" s="209">
        <v>0</v>
      </c>
      <c r="E129" s="201"/>
    </row>
    <row r="130" spans="1:5" ht="13.2" x14ac:dyDescent="0.25">
      <c r="A130" s="204">
        <v>3223</v>
      </c>
      <c r="B130" s="204" t="s">
        <v>65</v>
      </c>
      <c r="C130" s="272"/>
      <c r="D130" s="209">
        <v>0</v>
      </c>
      <c r="E130" s="201"/>
    </row>
    <row r="131" spans="1:5" ht="13.2" x14ac:dyDescent="0.25">
      <c r="A131" s="204">
        <v>3224</v>
      </c>
      <c r="B131" s="204" t="s">
        <v>256</v>
      </c>
      <c r="C131" s="272"/>
      <c r="D131" s="209">
        <v>75</v>
      </c>
      <c r="E131" s="201"/>
    </row>
    <row r="132" spans="1:5" x14ac:dyDescent="0.3">
      <c r="A132" s="204">
        <v>3225</v>
      </c>
      <c r="B132" s="204" t="s">
        <v>46</v>
      </c>
      <c r="D132" s="192">
        <v>0</v>
      </c>
    </row>
    <row r="133" spans="1:5" ht="13.2" x14ac:dyDescent="0.25">
      <c r="A133" s="207">
        <v>323</v>
      </c>
      <c r="B133" s="207" t="s">
        <v>35</v>
      </c>
      <c r="C133" s="271" t="s">
        <v>261</v>
      </c>
      <c r="D133" s="208">
        <f>D134+D135+D137+D136+D138</f>
        <v>9963.32</v>
      </c>
      <c r="E133" s="201"/>
    </row>
    <row r="134" spans="1:5" ht="13.2" x14ac:dyDescent="0.25">
      <c r="A134" s="204">
        <v>3231</v>
      </c>
      <c r="B134" s="204" t="s">
        <v>71</v>
      </c>
      <c r="C134" s="272" t="s">
        <v>208</v>
      </c>
      <c r="D134" s="209">
        <v>0</v>
      </c>
      <c r="E134" s="201"/>
    </row>
    <row r="135" spans="1:5" ht="13.2" x14ac:dyDescent="0.25">
      <c r="A135" s="204">
        <v>3232</v>
      </c>
      <c r="B135" s="204" t="s">
        <v>232</v>
      </c>
      <c r="C135" s="272"/>
      <c r="D135" s="209">
        <v>333.52</v>
      </c>
      <c r="E135" s="201"/>
    </row>
    <row r="136" spans="1:5" ht="13.2" x14ac:dyDescent="0.25">
      <c r="A136" s="204">
        <v>3234</v>
      </c>
      <c r="B136" s="204" t="s">
        <v>75</v>
      </c>
      <c r="C136" s="272"/>
      <c r="D136" s="209">
        <v>0</v>
      </c>
      <c r="E136" s="201"/>
    </row>
    <row r="137" spans="1:5" ht="13.2" x14ac:dyDescent="0.25">
      <c r="A137" s="204">
        <v>3236</v>
      </c>
      <c r="B137" s="204" t="s">
        <v>233</v>
      </c>
      <c r="C137" s="272"/>
      <c r="D137" s="209">
        <v>0</v>
      </c>
      <c r="E137" s="201"/>
    </row>
    <row r="138" spans="1:5" ht="13.2" x14ac:dyDescent="0.25">
      <c r="A138" s="229">
        <v>3239</v>
      </c>
      <c r="B138" s="229" t="s">
        <v>51</v>
      </c>
      <c r="C138" s="268"/>
      <c r="D138" s="230">
        <v>9629.7999999999993</v>
      </c>
      <c r="E138" s="201"/>
    </row>
    <row r="139" spans="1:5" ht="13.2" x14ac:dyDescent="0.25">
      <c r="A139" s="207">
        <v>329</v>
      </c>
      <c r="B139" s="207" t="s">
        <v>235</v>
      </c>
      <c r="C139" s="271" t="s">
        <v>261</v>
      </c>
      <c r="D139" s="208">
        <f t="shared" ref="D139" si="9">D141+D140</f>
        <v>20437.5</v>
      </c>
      <c r="E139" s="201"/>
    </row>
    <row r="140" spans="1:5" ht="13.2" x14ac:dyDescent="0.25">
      <c r="A140" s="204">
        <v>3292</v>
      </c>
      <c r="B140" s="204" t="s">
        <v>163</v>
      </c>
      <c r="C140" s="271"/>
      <c r="D140" s="209">
        <v>0</v>
      </c>
      <c r="E140" s="201"/>
    </row>
    <row r="141" spans="1:5" ht="13.2" x14ac:dyDescent="0.25">
      <c r="A141" s="204">
        <v>3299</v>
      </c>
      <c r="B141" s="204" t="s">
        <v>237</v>
      </c>
      <c r="C141" s="272" t="s">
        <v>208</v>
      </c>
      <c r="D141" s="209">
        <v>20437.5</v>
      </c>
      <c r="E141" s="201"/>
    </row>
    <row r="142" spans="1:5" ht="13.2" x14ac:dyDescent="0.25">
      <c r="A142" s="232">
        <v>37</v>
      </c>
      <c r="B142" s="245" t="s">
        <v>343</v>
      </c>
      <c r="C142" s="265"/>
      <c r="D142" s="265">
        <f>D143</f>
        <v>0</v>
      </c>
      <c r="E142" s="201"/>
    </row>
    <row r="143" spans="1:5" ht="13.2" x14ac:dyDescent="0.25">
      <c r="A143" s="232">
        <v>372</v>
      </c>
      <c r="B143" s="245" t="s">
        <v>344</v>
      </c>
      <c r="C143" s="263"/>
      <c r="D143" s="265">
        <f>D144</f>
        <v>0</v>
      </c>
      <c r="E143" s="201"/>
    </row>
    <row r="144" spans="1:5" ht="13.2" x14ac:dyDescent="0.25">
      <c r="A144" s="229">
        <v>3722</v>
      </c>
      <c r="B144" s="246" t="s">
        <v>161</v>
      </c>
      <c r="C144" s="263"/>
      <c r="D144" s="265">
        <v>0</v>
      </c>
      <c r="E144" s="201"/>
    </row>
    <row r="145" spans="1:5" ht="13.2" x14ac:dyDescent="0.25">
      <c r="A145" s="232">
        <v>4</v>
      </c>
      <c r="B145" s="245" t="s">
        <v>14</v>
      </c>
      <c r="C145" s="265"/>
      <c r="D145" s="265">
        <f>D146</f>
        <v>0</v>
      </c>
      <c r="E145" s="201"/>
    </row>
    <row r="146" spans="1:5" ht="13.2" x14ac:dyDescent="0.25">
      <c r="A146" s="207">
        <v>42</v>
      </c>
      <c r="B146" s="416" t="s">
        <v>345</v>
      </c>
      <c r="C146" s="264"/>
      <c r="D146" s="266">
        <f>D147+D149</f>
        <v>0</v>
      </c>
      <c r="E146" s="201"/>
    </row>
    <row r="147" spans="1:5" ht="13.2" x14ac:dyDescent="0.25">
      <c r="A147" s="229">
        <v>422</v>
      </c>
      <c r="B147" s="246" t="s">
        <v>36</v>
      </c>
      <c r="C147" s="264"/>
      <c r="D147" s="266">
        <f>D148</f>
        <v>0</v>
      </c>
      <c r="E147" s="201"/>
    </row>
    <row r="148" spans="1:5" ht="13.2" x14ac:dyDescent="0.25">
      <c r="A148" s="229">
        <v>4227</v>
      </c>
      <c r="B148" s="246" t="s">
        <v>166</v>
      </c>
      <c r="C148" s="264"/>
      <c r="D148" s="266">
        <v>0</v>
      </c>
      <c r="E148" s="201"/>
    </row>
    <row r="149" spans="1:5" ht="13.2" x14ac:dyDescent="0.25">
      <c r="A149" s="229">
        <v>424</v>
      </c>
      <c r="B149" s="246" t="s">
        <v>348</v>
      </c>
      <c r="C149" s="264"/>
      <c r="D149" s="266">
        <f>D162</f>
        <v>0</v>
      </c>
      <c r="E149" s="201"/>
    </row>
    <row r="150" spans="1:5" ht="13.2" x14ac:dyDescent="0.25">
      <c r="A150" s="229">
        <v>4241</v>
      </c>
      <c r="B150" s="246" t="s">
        <v>130</v>
      </c>
      <c r="C150" s="264"/>
      <c r="D150" s="266">
        <v>0</v>
      </c>
      <c r="E150" s="201"/>
    </row>
    <row r="151" spans="1:5" ht="13.2" x14ac:dyDescent="0.25">
      <c r="A151" s="207">
        <v>94</v>
      </c>
      <c r="B151" s="416" t="s">
        <v>378</v>
      </c>
      <c r="C151" s="264"/>
      <c r="D151" s="238">
        <f>D152+D157</f>
        <v>3587.39</v>
      </c>
      <c r="E151" s="201"/>
    </row>
    <row r="152" spans="1:5" ht="13.2" x14ac:dyDescent="0.25">
      <c r="A152" s="207">
        <v>32</v>
      </c>
      <c r="B152" s="207" t="s">
        <v>10</v>
      </c>
      <c r="C152" s="272"/>
      <c r="D152" s="209">
        <f>D153+D155</f>
        <v>1404.44</v>
      </c>
      <c r="E152" s="201"/>
    </row>
    <row r="153" spans="1:5" ht="13.2" x14ac:dyDescent="0.25">
      <c r="A153" s="207">
        <v>322</v>
      </c>
      <c r="B153" s="207" t="s">
        <v>229</v>
      </c>
      <c r="C153" s="272"/>
      <c r="D153" s="209">
        <f>D154</f>
        <v>1374.44</v>
      </c>
      <c r="E153" s="201"/>
    </row>
    <row r="154" spans="1:5" ht="13.2" x14ac:dyDescent="0.25">
      <c r="A154" s="204">
        <v>3225</v>
      </c>
      <c r="B154" s="204" t="s">
        <v>46</v>
      </c>
      <c r="C154" s="272"/>
      <c r="D154" s="209">
        <v>1374.44</v>
      </c>
      <c r="E154" s="201"/>
    </row>
    <row r="155" spans="1:5" ht="13.2" x14ac:dyDescent="0.25">
      <c r="A155" s="204">
        <v>323</v>
      </c>
      <c r="B155" s="204" t="s">
        <v>35</v>
      </c>
      <c r="C155" s="272"/>
      <c r="D155" s="209">
        <f>D156+D162</f>
        <v>30</v>
      </c>
      <c r="E155" s="201"/>
    </row>
    <row r="156" spans="1:5" ht="13.2" x14ac:dyDescent="0.25">
      <c r="A156" s="204">
        <v>3231</v>
      </c>
      <c r="B156" s="204" t="s">
        <v>71</v>
      </c>
      <c r="C156" s="272" t="s">
        <v>208</v>
      </c>
      <c r="D156" s="209">
        <v>30</v>
      </c>
      <c r="E156" s="201"/>
    </row>
    <row r="157" spans="1:5" ht="13.2" x14ac:dyDescent="0.25">
      <c r="A157" s="232">
        <v>4</v>
      </c>
      <c r="B157" s="245" t="s">
        <v>14</v>
      </c>
      <c r="C157" s="265"/>
      <c r="D157" s="265">
        <f>D158</f>
        <v>2182.9499999999998</v>
      </c>
      <c r="E157" s="201"/>
    </row>
    <row r="158" spans="1:5" ht="13.2" x14ac:dyDescent="0.25">
      <c r="A158" s="207">
        <v>42</v>
      </c>
      <c r="B158" s="416" t="s">
        <v>345</v>
      </c>
      <c r="C158" s="264"/>
      <c r="D158" s="266">
        <f>D159+D161</f>
        <v>2182.9499999999998</v>
      </c>
      <c r="E158" s="201"/>
    </row>
    <row r="159" spans="1:5" ht="13.2" x14ac:dyDescent="0.25">
      <c r="A159" s="229">
        <v>422</v>
      </c>
      <c r="B159" s="246" t="s">
        <v>36</v>
      </c>
      <c r="C159" s="264"/>
      <c r="D159" s="266">
        <f>D160</f>
        <v>2182.9499999999998</v>
      </c>
      <c r="E159" s="201"/>
    </row>
    <row r="160" spans="1:5" ht="13.2" x14ac:dyDescent="0.25">
      <c r="A160" s="229">
        <v>4227</v>
      </c>
      <c r="B160" s="246" t="s">
        <v>166</v>
      </c>
      <c r="C160" s="264"/>
      <c r="D160" s="266">
        <v>2182.9499999999998</v>
      </c>
      <c r="E160" s="201"/>
    </row>
    <row r="161" spans="1:5" ht="13.2" x14ac:dyDescent="0.25">
      <c r="A161" s="229">
        <v>424</v>
      </c>
      <c r="B161" s="246" t="s">
        <v>348</v>
      </c>
      <c r="C161" s="264"/>
      <c r="D161" s="266">
        <f>D174</f>
        <v>0</v>
      </c>
      <c r="E161" s="201"/>
    </row>
    <row r="162" spans="1:5" ht="13.2" x14ac:dyDescent="0.25">
      <c r="A162" s="229">
        <v>4241</v>
      </c>
      <c r="B162" s="246" t="s">
        <v>130</v>
      </c>
      <c r="C162" s="264"/>
      <c r="D162" s="266">
        <v>0</v>
      </c>
      <c r="E162" s="201"/>
    </row>
    <row r="163" spans="1:5" ht="13.2" x14ac:dyDescent="0.25">
      <c r="A163" s="501" t="s">
        <v>249</v>
      </c>
      <c r="B163" s="501"/>
      <c r="C163" s="206">
        <f>C164+C199</f>
        <v>1815070</v>
      </c>
      <c r="D163" s="206">
        <f>D164+D199+D212</f>
        <v>1012579.8999999999</v>
      </c>
      <c r="E163" s="201">
        <f t="shared" si="7"/>
        <v>55.787374591613535</v>
      </c>
    </row>
    <row r="164" spans="1:5" ht="13.2" x14ac:dyDescent="0.25">
      <c r="A164" s="242">
        <v>3</v>
      </c>
      <c r="B164" s="242" t="s">
        <v>24</v>
      </c>
      <c r="C164" s="243">
        <f>C165+C175+C191+C194+C197</f>
        <v>1812370</v>
      </c>
      <c r="D164" s="243">
        <f>D165+D175+D191+D194+D197+D206</f>
        <v>1012477.94</v>
      </c>
      <c r="E164" s="201">
        <f t="shared" si="7"/>
        <v>55.864858720901353</v>
      </c>
    </row>
    <row r="165" spans="1:5" ht="13.2" x14ac:dyDescent="0.25">
      <c r="A165" s="203">
        <v>31</v>
      </c>
      <c r="B165" s="203" t="s">
        <v>9</v>
      </c>
      <c r="C165" s="222">
        <v>1569400</v>
      </c>
      <c r="D165" s="208">
        <f t="shared" ref="D165" si="10">D166+D170+D172</f>
        <v>897795.52</v>
      </c>
      <c r="E165" s="201">
        <f t="shared" si="7"/>
        <v>57.206290302026254</v>
      </c>
    </row>
    <row r="166" spans="1:5" ht="13.2" x14ac:dyDescent="0.25">
      <c r="A166" s="203">
        <v>311</v>
      </c>
      <c r="B166" s="203" t="s">
        <v>37</v>
      </c>
      <c r="C166" s="280"/>
      <c r="D166" s="208">
        <f t="shared" ref="D166" si="11">D167+D168+D169</f>
        <v>745295.17</v>
      </c>
      <c r="E166" s="201"/>
    </row>
    <row r="167" spans="1:5" ht="13.2" x14ac:dyDescent="0.25">
      <c r="A167" s="215">
        <v>3111</v>
      </c>
      <c r="B167" s="215" t="s">
        <v>57</v>
      </c>
      <c r="C167" s="272"/>
      <c r="D167" s="209">
        <v>699707.92</v>
      </c>
      <c r="E167" s="201"/>
    </row>
    <row r="168" spans="1:5" ht="13.2" x14ac:dyDescent="0.25">
      <c r="A168" s="204">
        <v>3113</v>
      </c>
      <c r="B168" s="204" t="s">
        <v>115</v>
      </c>
      <c r="C168" s="272"/>
      <c r="D168" s="209">
        <v>24470.19</v>
      </c>
      <c r="E168" s="201"/>
    </row>
    <row r="169" spans="1:5" ht="13.2" x14ac:dyDescent="0.25">
      <c r="A169" s="204">
        <v>3114</v>
      </c>
      <c r="B169" s="204" t="s">
        <v>117</v>
      </c>
      <c r="C169" s="272"/>
      <c r="D169" s="209">
        <v>21117.06</v>
      </c>
      <c r="E169" s="201"/>
    </row>
    <row r="170" spans="1:5" ht="13.2" x14ac:dyDescent="0.25">
      <c r="A170" s="207">
        <v>312</v>
      </c>
      <c r="B170" s="207" t="s">
        <v>224</v>
      </c>
      <c r="C170" s="271"/>
      <c r="D170" s="208">
        <f t="shared" ref="D170" si="12">D171</f>
        <v>31094.66</v>
      </c>
      <c r="E170" s="201"/>
    </row>
    <row r="171" spans="1:5" ht="13.2" x14ac:dyDescent="0.25">
      <c r="A171" s="204">
        <v>3121</v>
      </c>
      <c r="B171" s="204" t="s">
        <v>224</v>
      </c>
      <c r="C171" s="272"/>
      <c r="D171" s="209">
        <v>31094.66</v>
      </c>
      <c r="E171" s="201"/>
    </row>
    <row r="172" spans="1:5" ht="13.2" x14ac:dyDescent="0.25">
      <c r="A172" s="207">
        <v>313</v>
      </c>
      <c r="B172" s="207" t="s">
        <v>38</v>
      </c>
      <c r="C172" s="271"/>
      <c r="D172" s="208">
        <f t="shared" ref="D172" si="13">D173+D174</f>
        <v>121405.69</v>
      </c>
      <c r="E172" s="201"/>
    </row>
    <row r="173" spans="1:5" ht="13.2" x14ac:dyDescent="0.25">
      <c r="A173" s="204">
        <v>3132</v>
      </c>
      <c r="B173" s="204" t="s">
        <v>247</v>
      </c>
      <c r="C173" s="272"/>
      <c r="D173" s="209">
        <v>121405.69</v>
      </c>
      <c r="E173" s="201"/>
    </row>
    <row r="174" spans="1:5" ht="13.2" x14ac:dyDescent="0.25">
      <c r="A174" s="204">
        <v>3133</v>
      </c>
      <c r="B174" s="204" t="s">
        <v>250</v>
      </c>
      <c r="C174" s="272"/>
      <c r="D174" s="209">
        <v>0</v>
      </c>
      <c r="E174" s="201"/>
    </row>
    <row r="175" spans="1:5" ht="13.2" x14ac:dyDescent="0.25">
      <c r="A175" s="207">
        <v>32</v>
      </c>
      <c r="B175" s="207" t="s">
        <v>10</v>
      </c>
      <c r="C175" s="208">
        <v>217870</v>
      </c>
      <c r="D175" s="208">
        <f>D176+D179+D183+D187</f>
        <v>109359.64</v>
      </c>
      <c r="E175" s="201">
        <f t="shared" si="7"/>
        <v>50.194905218708406</v>
      </c>
    </row>
    <row r="176" spans="1:5" ht="13.2" x14ac:dyDescent="0.25">
      <c r="A176" s="207">
        <v>321</v>
      </c>
      <c r="B176" s="207" t="s">
        <v>40</v>
      </c>
      <c r="C176" s="271"/>
      <c r="D176" s="208">
        <f>D177+D178</f>
        <v>50812.87</v>
      </c>
      <c r="E176" s="201"/>
    </row>
    <row r="177" spans="1:5" ht="13.2" x14ac:dyDescent="0.25">
      <c r="A177" s="204">
        <v>3212</v>
      </c>
      <c r="B177" s="204" t="s">
        <v>349</v>
      </c>
      <c r="C177" s="272"/>
      <c r="D177" s="209">
        <v>50812.87</v>
      </c>
      <c r="E177" s="201"/>
    </row>
    <row r="178" spans="1:5" ht="13.2" x14ac:dyDescent="0.25">
      <c r="A178" s="204">
        <v>3213</v>
      </c>
      <c r="B178" s="204" t="s">
        <v>45</v>
      </c>
      <c r="C178" s="272"/>
      <c r="D178" s="209">
        <v>0</v>
      </c>
      <c r="E178" s="201"/>
    </row>
    <row r="179" spans="1:5" ht="13.2" x14ac:dyDescent="0.25">
      <c r="A179" s="207">
        <v>322</v>
      </c>
      <c r="B179" s="207" t="s">
        <v>229</v>
      </c>
      <c r="C179" s="271"/>
      <c r="D179" s="208">
        <f>D180+D181+D182</f>
        <v>56158.29</v>
      </c>
      <c r="E179" s="201"/>
    </row>
    <row r="180" spans="1:5" ht="13.2" x14ac:dyDescent="0.25">
      <c r="A180" s="204">
        <v>3221</v>
      </c>
      <c r="B180" s="204" t="s">
        <v>230</v>
      </c>
      <c r="C180" s="272"/>
      <c r="D180" s="209">
        <v>0</v>
      </c>
      <c r="E180" s="201"/>
    </row>
    <row r="181" spans="1:5" ht="13.2" x14ac:dyDescent="0.25">
      <c r="A181" s="204">
        <v>3222</v>
      </c>
      <c r="B181" s="204" t="s">
        <v>245</v>
      </c>
      <c r="C181" s="272"/>
      <c r="D181" s="209">
        <v>56158.29</v>
      </c>
      <c r="E181" s="201"/>
    </row>
    <row r="182" spans="1:5" ht="13.2" x14ac:dyDescent="0.25">
      <c r="A182" s="204">
        <v>3225</v>
      </c>
      <c r="B182" s="204" t="s">
        <v>46</v>
      </c>
      <c r="C182" s="272"/>
      <c r="D182" s="209">
        <v>0</v>
      </c>
      <c r="E182" s="201"/>
    </row>
    <row r="183" spans="1:5" ht="13.2" x14ac:dyDescent="0.25">
      <c r="A183" s="207">
        <v>323</v>
      </c>
      <c r="B183" s="207" t="s">
        <v>35</v>
      </c>
      <c r="C183" s="271"/>
      <c r="D183" s="208">
        <f>D186+D185+D184</f>
        <v>428.48</v>
      </c>
      <c r="E183" s="201"/>
    </row>
    <row r="184" spans="1:5" ht="13.2" x14ac:dyDescent="0.25">
      <c r="A184" s="229">
        <v>3231</v>
      </c>
      <c r="B184" s="204" t="s">
        <v>71</v>
      </c>
      <c r="C184" s="268"/>
      <c r="D184" s="230">
        <v>428.48</v>
      </c>
      <c r="E184" s="201"/>
    </row>
    <row r="185" spans="1:5" ht="13.2" x14ac:dyDescent="0.25">
      <c r="A185" s="229">
        <v>3232</v>
      </c>
      <c r="B185" s="204" t="s">
        <v>232</v>
      </c>
      <c r="C185" s="268"/>
      <c r="D185" s="230"/>
      <c r="E185" s="201"/>
    </row>
    <row r="186" spans="1:5" ht="13.2" x14ac:dyDescent="0.25">
      <c r="A186" s="204">
        <v>3233</v>
      </c>
      <c r="B186" s="204" t="s">
        <v>126</v>
      </c>
      <c r="C186" s="272"/>
      <c r="D186" s="209"/>
      <c r="E186" s="201"/>
    </row>
    <row r="187" spans="1:5" ht="13.2" x14ac:dyDescent="0.25">
      <c r="A187" s="207">
        <v>329</v>
      </c>
      <c r="B187" s="207" t="s">
        <v>235</v>
      </c>
      <c r="C187" s="271"/>
      <c r="D187" s="208">
        <f>D188+D189+D190</f>
        <v>1960</v>
      </c>
      <c r="E187" s="201"/>
    </row>
    <row r="188" spans="1:5" ht="13.2" x14ac:dyDescent="0.25">
      <c r="A188" s="204">
        <v>3293</v>
      </c>
      <c r="B188" s="204" t="s">
        <v>80</v>
      </c>
      <c r="C188" s="272"/>
      <c r="D188" s="209">
        <v>0</v>
      </c>
      <c r="E188" s="201"/>
    </row>
    <row r="189" spans="1:5" ht="13.2" x14ac:dyDescent="0.25">
      <c r="A189" s="204">
        <v>3295</v>
      </c>
      <c r="B189" s="204" t="s">
        <v>81</v>
      </c>
      <c r="C189" s="272"/>
      <c r="D189" s="209">
        <v>1960</v>
      </c>
      <c r="E189" s="201"/>
    </row>
    <row r="190" spans="1:5" ht="13.2" x14ac:dyDescent="0.25">
      <c r="A190" s="204">
        <v>3299</v>
      </c>
      <c r="B190" s="204" t="s">
        <v>237</v>
      </c>
      <c r="C190" s="272"/>
      <c r="D190" s="209">
        <v>0</v>
      </c>
      <c r="E190" s="201"/>
    </row>
    <row r="191" spans="1:5" ht="13.2" x14ac:dyDescent="0.25">
      <c r="A191" s="207">
        <v>34</v>
      </c>
      <c r="B191" s="207" t="s">
        <v>13</v>
      </c>
      <c r="C191" s="271">
        <v>0</v>
      </c>
      <c r="D191" s="208">
        <f>D192</f>
        <v>0</v>
      </c>
      <c r="E191" s="201"/>
    </row>
    <row r="192" spans="1:5" ht="13.2" x14ac:dyDescent="0.25">
      <c r="A192" s="204">
        <v>343</v>
      </c>
      <c r="B192" s="204" t="s">
        <v>43</v>
      </c>
      <c r="C192" s="272"/>
      <c r="D192" s="209">
        <f>D193</f>
        <v>0</v>
      </c>
      <c r="E192" s="201"/>
    </row>
    <row r="193" spans="1:5" ht="13.2" x14ac:dyDescent="0.25">
      <c r="A193" s="204">
        <v>3433</v>
      </c>
      <c r="B193" s="204" t="s">
        <v>165</v>
      </c>
      <c r="C193" s="272"/>
      <c r="D193" s="209">
        <v>0</v>
      </c>
      <c r="E193" s="201"/>
    </row>
    <row r="194" spans="1:5" ht="16.5" customHeight="1" x14ac:dyDescent="0.25">
      <c r="A194" s="232">
        <v>37</v>
      </c>
      <c r="B194" s="257" t="s">
        <v>264</v>
      </c>
      <c r="C194" s="234">
        <v>24000</v>
      </c>
      <c r="D194" s="234">
        <f>D195</f>
        <v>1363.95</v>
      </c>
      <c r="E194" s="201">
        <f t="shared" si="7"/>
        <v>5.6831250000000004</v>
      </c>
    </row>
    <row r="195" spans="1:5" ht="26.4" x14ac:dyDescent="0.25">
      <c r="A195" s="232">
        <v>372</v>
      </c>
      <c r="B195" s="256" t="s">
        <v>263</v>
      </c>
      <c r="C195" s="267"/>
      <c r="D195" s="234">
        <f>D196</f>
        <v>1363.95</v>
      </c>
      <c r="E195" s="201"/>
    </row>
    <row r="196" spans="1:5" ht="13.2" x14ac:dyDescent="0.25">
      <c r="A196" s="204">
        <v>3722</v>
      </c>
      <c r="B196" s="204" t="s">
        <v>161</v>
      </c>
      <c r="C196" s="272"/>
      <c r="D196" s="209">
        <v>1363.95</v>
      </c>
      <c r="E196" s="201"/>
    </row>
    <row r="197" spans="1:5" ht="13.2" x14ac:dyDescent="0.25">
      <c r="A197" s="207">
        <v>38</v>
      </c>
      <c r="B197" s="223" t="s">
        <v>252</v>
      </c>
      <c r="C197" s="208">
        <v>1100</v>
      </c>
      <c r="D197" s="208">
        <f t="shared" ref="D197" si="14">D198</f>
        <v>1071</v>
      </c>
      <c r="E197" s="201">
        <f t="shared" si="7"/>
        <v>97.36363636363636</v>
      </c>
    </row>
    <row r="198" spans="1:5" ht="13.2" x14ac:dyDescent="0.25">
      <c r="A198" s="204">
        <v>3812</v>
      </c>
      <c r="B198" s="212" t="s">
        <v>177</v>
      </c>
      <c r="C198" s="272"/>
      <c r="D198" s="209">
        <v>1071</v>
      </c>
      <c r="E198" s="201"/>
    </row>
    <row r="199" spans="1:5" ht="13.2" x14ac:dyDescent="0.25">
      <c r="A199" s="213">
        <v>4</v>
      </c>
      <c r="B199" s="214" t="s">
        <v>14</v>
      </c>
      <c r="C199" s="208">
        <v>2700</v>
      </c>
      <c r="D199" s="208">
        <f>D200</f>
        <v>0</v>
      </c>
      <c r="E199" s="201">
        <f t="shared" si="7"/>
        <v>0</v>
      </c>
    </row>
    <row r="200" spans="1:5" ht="24" x14ac:dyDescent="0.25">
      <c r="A200" s="213">
        <v>42</v>
      </c>
      <c r="B200" s="241" t="s">
        <v>259</v>
      </c>
      <c r="C200" s="208">
        <v>2700</v>
      </c>
      <c r="D200" s="208">
        <f>D201+D203</f>
        <v>0</v>
      </c>
      <c r="E200" s="201">
        <f t="shared" si="7"/>
        <v>0</v>
      </c>
    </row>
    <row r="201" spans="1:5" ht="13.2" x14ac:dyDescent="0.25">
      <c r="A201" s="213">
        <v>422</v>
      </c>
      <c r="B201" s="241" t="s">
        <v>36</v>
      </c>
      <c r="C201" s="208"/>
      <c r="D201" s="208">
        <f>D202</f>
        <v>0</v>
      </c>
      <c r="E201" s="201"/>
    </row>
    <row r="202" spans="1:5" ht="13.2" x14ac:dyDescent="0.25">
      <c r="A202" s="213">
        <v>4221</v>
      </c>
      <c r="B202" s="241" t="s">
        <v>87</v>
      </c>
      <c r="C202" s="208"/>
      <c r="D202" s="208">
        <v>0</v>
      </c>
      <c r="E202" s="201"/>
    </row>
    <row r="203" spans="1:5" ht="13.2" x14ac:dyDescent="0.25">
      <c r="A203" s="203">
        <v>424</v>
      </c>
      <c r="B203" s="214" t="s">
        <v>130</v>
      </c>
      <c r="C203" s="271" t="s">
        <v>208</v>
      </c>
      <c r="D203" s="208">
        <v>0</v>
      </c>
      <c r="E203" s="201"/>
    </row>
    <row r="204" spans="1:5" ht="13.2" x14ac:dyDescent="0.25">
      <c r="A204" s="215">
        <v>4241</v>
      </c>
      <c r="B204" s="216" t="s">
        <v>130</v>
      </c>
      <c r="C204" s="272" t="s">
        <v>208</v>
      </c>
      <c r="D204" s="209"/>
      <c r="E204" s="201"/>
    </row>
    <row r="205" spans="1:5" ht="13.2" x14ac:dyDescent="0.25">
      <c r="A205" s="203">
        <v>95</v>
      </c>
      <c r="B205" s="214" t="s">
        <v>379</v>
      </c>
      <c r="C205" s="272"/>
      <c r="D205" s="208">
        <f>D206+D212</f>
        <v>2989.79</v>
      </c>
      <c r="E205" s="201"/>
    </row>
    <row r="206" spans="1:5" ht="13.2" x14ac:dyDescent="0.25">
      <c r="A206" s="207">
        <v>32</v>
      </c>
      <c r="B206" s="207" t="s">
        <v>10</v>
      </c>
      <c r="C206" s="272"/>
      <c r="D206" s="209">
        <f>D207+D210</f>
        <v>2887.83</v>
      </c>
      <c r="E206" s="201"/>
    </row>
    <row r="207" spans="1:5" ht="13.2" x14ac:dyDescent="0.25">
      <c r="A207" s="207">
        <v>321</v>
      </c>
      <c r="B207" s="207" t="s">
        <v>40</v>
      </c>
      <c r="C207" s="272"/>
      <c r="D207" s="209">
        <v>559.91</v>
      </c>
      <c r="E207" s="201"/>
    </row>
    <row r="208" spans="1:5" ht="13.2" x14ac:dyDescent="0.25">
      <c r="A208" s="204">
        <v>3212</v>
      </c>
      <c r="B208" s="204" t="s">
        <v>349</v>
      </c>
      <c r="C208" s="272"/>
      <c r="D208" s="209">
        <v>0</v>
      </c>
      <c r="E208" s="201"/>
    </row>
    <row r="209" spans="1:5" ht="13.2" x14ac:dyDescent="0.25">
      <c r="A209" s="204">
        <v>3213</v>
      </c>
      <c r="B209" s="204" t="s">
        <v>45</v>
      </c>
      <c r="C209" s="272"/>
      <c r="D209" s="209">
        <v>559.51</v>
      </c>
      <c r="E209" s="201"/>
    </row>
    <row r="210" spans="1:5" ht="13.2" x14ac:dyDescent="0.25">
      <c r="A210" s="207">
        <v>329</v>
      </c>
      <c r="B210" s="207" t="s">
        <v>235</v>
      </c>
      <c r="C210" s="272"/>
      <c r="D210" s="209">
        <f>D211</f>
        <v>2327.92</v>
      </c>
      <c r="E210" s="201"/>
    </row>
    <row r="211" spans="1:5" ht="13.2" x14ac:dyDescent="0.25">
      <c r="A211" s="204">
        <v>3299</v>
      </c>
      <c r="B211" s="204" t="s">
        <v>237</v>
      </c>
      <c r="C211" s="272"/>
      <c r="D211" s="209">
        <v>2327.92</v>
      </c>
      <c r="E211" s="201"/>
    </row>
    <row r="212" spans="1:5" ht="13.2" x14ac:dyDescent="0.25">
      <c r="A212" s="213">
        <v>4</v>
      </c>
      <c r="B212" s="214" t="s">
        <v>14</v>
      </c>
      <c r="C212" s="272"/>
      <c r="D212" s="209">
        <f>D213</f>
        <v>101.96</v>
      </c>
      <c r="E212" s="201"/>
    </row>
    <row r="213" spans="1:5" ht="24" x14ac:dyDescent="0.25">
      <c r="A213" s="213">
        <v>42</v>
      </c>
      <c r="B213" s="241" t="s">
        <v>259</v>
      </c>
      <c r="C213" s="272"/>
      <c r="D213" s="209">
        <f>D214</f>
        <v>101.96</v>
      </c>
      <c r="E213" s="201"/>
    </row>
    <row r="214" spans="1:5" ht="13.2" x14ac:dyDescent="0.25">
      <c r="A214" s="213">
        <v>422</v>
      </c>
      <c r="B214" s="241" t="s">
        <v>36</v>
      </c>
      <c r="C214" s="272"/>
      <c r="D214" s="209">
        <f>D215</f>
        <v>101.96</v>
      </c>
      <c r="E214" s="201"/>
    </row>
    <row r="215" spans="1:5" ht="13.2" x14ac:dyDescent="0.25">
      <c r="A215" s="213">
        <v>4221</v>
      </c>
      <c r="B215" s="241" t="s">
        <v>87</v>
      </c>
      <c r="C215" s="272"/>
      <c r="D215" s="209">
        <v>101.96</v>
      </c>
      <c r="E215" s="201"/>
    </row>
    <row r="216" spans="1:5" ht="13.2" x14ac:dyDescent="0.25">
      <c r="A216" s="501" t="s">
        <v>265</v>
      </c>
      <c r="B216" s="501"/>
      <c r="C216" s="206">
        <f>C217+C244</f>
        <v>41000</v>
      </c>
      <c r="D216" s="206">
        <f>D217+D244</f>
        <v>5336.7800000000007</v>
      </c>
      <c r="E216" s="201">
        <f t="shared" si="7"/>
        <v>13.016536585365856</v>
      </c>
    </row>
    <row r="217" spans="1:5" ht="13.2" x14ac:dyDescent="0.25">
      <c r="A217" s="242">
        <v>3</v>
      </c>
      <c r="B217" s="242" t="s">
        <v>24</v>
      </c>
      <c r="C217" s="243">
        <f>C226+C241</f>
        <v>36500</v>
      </c>
      <c r="D217" s="243">
        <f>D218+D226+D241</f>
        <v>5336.7800000000007</v>
      </c>
      <c r="E217" s="201">
        <f t="shared" si="7"/>
        <v>14.621315068493152</v>
      </c>
    </row>
    <row r="218" spans="1:5" ht="13.2" x14ac:dyDescent="0.25">
      <c r="A218" s="203">
        <v>31</v>
      </c>
      <c r="B218" s="203" t="s">
        <v>9</v>
      </c>
      <c r="C218" s="208">
        <v>0</v>
      </c>
      <c r="D218" s="208">
        <f>D219+D222+D224</f>
        <v>0</v>
      </c>
      <c r="E218" s="201"/>
    </row>
    <row r="219" spans="1:5" ht="13.2" x14ac:dyDescent="0.25">
      <c r="A219" s="203">
        <v>311</v>
      </c>
      <c r="B219" s="203" t="s">
        <v>37</v>
      </c>
      <c r="C219" s="251" t="s">
        <v>208</v>
      </c>
      <c r="D219" s="208">
        <f>D221+D220</f>
        <v>0</v>
      </c>
      <c r="E219" s="201"/>
    </row>
    <row r="220" spans="1:5" ht="13.2" x14ac:dyDescent="0.25">
      <c r="A220" s="215">
        <v>3111</v>
      </c>
      <c r="B220" s="215" t="s">
        <v>57</v>
      </c>
      <c r="C220" s="252"/>
      <c r="D220" s="230"/>
      <c r="E220" s="201"/>
    </row>
    <row r="221" spans="1:5" ht="13.2" x14ac:dyDescent="0.25">
      <c r="A221" s="215">
        <v>3113</v>
      </c>
      <c r="B221" s="215" t="s">
        <v>266</v>
      </c>
      <c r="C221" s="253" t="s">
        <v>208</v>
      </c>
      <c r="D221" s="209"/>
      <c r="E221" s="201"/>
    </row>
    <row r="222" spans="1:5" ht="13.2" x14ac:dyDescent="0.25">
      <c r="A222" s="207">
        <v>312</v>
      </c>
      <c r="B222" s="207" t="s">
        <v>224</v>
      </c>
      <c r="C222" s="251" t="s">
        <v>208</v>
      </c>
      <c r="D222" s="208">
        <f t="shared" ref="D222" si="15">D223</f>
        <v>0</v>
      </c>
      <c r="E222" s="201"/>
    </row>
    <row r="223" spans="1:5" ht="13.2" x14ac:dyDescent="0.25">
      <c r="A223" s="204">
        <v>3121</v>
      </c>
      <c r="B223" s="204" t="s">
        <v>224</v>
      </c>
      <c r="C223" s="253" t="s">
        <v>208</v>
      </c>
      <c r="D223" s="209">
        <v>0</v>
      </c>
      <c r="E223" s="201"/>
    </row>
    <row r="224" spans="1:5" ht="13.2" x14ac:dyDescent="0.25">
      <c r="A224" s="207">
        <v>313</v>
      </c>
      <c r="B224" s="207" t="s">
        <v>38</v>
      </c>
      <c r="C224" s="251" t="s">
        <v>208</v>
      </c>
      <c r="D224" s="208">
        <f t="shared" ref="D224" si="16">D225</f>
        <v>0</v>
      </c>
      <c r="E224" s="201"/>
    </row>
    <row r="225" spans="1:5" ht="13.2" x14ac:dyDescent="0.25">
      <c r="A225" s="204">
        <v>3132</v>
      </c>
      <c r="B225" s="204" t="s">
        <v>247</v>
      </c>
      <c r="C225" s="253" t="s">
        <v>208</v>
      </c>
      <c r="D225" s="209"/>
      <c r="E225" s="201"/>
    </row>
    <row r="226" spans="1:5" ht="13.2" x14ac:dyDescent="0.25">
      <c r="A226" s="207">
        <v>32</v>
      </c>
      <c r="B226" s="207" t="s">
        <v>10</v>
      </c>
      <c r="C226" s="208">
        <v>8500</v>
      </c>
      <c r="D226" s="208">
        <f>D227+D230+D234+D239</f>
        <v>5309.2800000000007</v>
      </c>
      <c r="E226" s="201">
        <f t="shared" ref="E226:E314" si="17">D226/C226*100</f>
        <v>62.462117647058832</v>
      </c>
    </row>
    <row r="227" spans="1:5" ht="13.2" x14ac:dyDescent="0.25">
      <c r="A227" s="207">
        <v>321</v>
      </c>
      <c r="B227" s="207" t="s">
        <v>40</v>
      </c>
      <c r="C227" s="271"/>
      <c r="D227" s="208">
        <f>D229+D228</f>
        <v>95.4</v>
      </c>
      <c r="E227" s="201"/>
    </row>
    <row r="228" spans="1:5" ht="13.2" x14ac:dyDescent="0.25">
      <c r="A228" s="229">
        <v>3211</v>
      </c>
      <c r="B228" s="229" t="s">
        <v>61</v>
      </c>
      <c r="C228" s="271"/>
      <c r="D228" s="230">
        <v>95.4</v>
      </c>
      <c r="E228" s="201"/>
    </row>
    <row r="229" spans="1:5" ht="13.2" x14ac:dyDescent="0.25">
      <c r="A229" s="204">
        <v>3213</v>
      </c>
      <c r="B229" s="204" t="s">
        <v>45</v>
      </c>
      <c r="C229" s="272"/>
      <c r="D229" s="209">
        <v>0</v>
      </c>
      <c r="E229" s="201"/>
    </row>
    <row r="230" spans="1:5" ht="13.2" x14ac:dyDescent="0.25">
      <c r="A230" s="207">
        <v>322</v>
      </c>
      <c r="B230" s="207" t="s">
        <v>229</v>
      </c>
      <c r="C230" s="271"/>
      <c r="D230" s="208">
        <f>D232+D231+D233</f>
        <v>0</v>
      </c>
      <c r="E230" s="201"/>
    </row>
    <row r="231" spans="1:5" ht="13.2" x14ac:dyDescent="0.25">
      <c r="A231" s="229">
        <v>3221</v>
      </c>
      <c r="B231" s="204" t="s">
        <v>230</v>
      </c>
      <c r="C231" s="271"/>
      <c r="D231" s="230"/>
      <c r="E231" s="201"/>
    </row>
    <row r="232" spans="1:5" ht="13.2" x14ac:dyDescent="0.25">
      <c r="A232" s="204">
        <v>3222</v>
      </c>
      <c r="B232" s="204" t="s">
        <v>245</v>
      </c>
      <c r="C232" s="272"/>
      <c r="D232" s="209"/>
      <c r="E232" s="201"/>
    </row>
    <row r="233" spans="1:5" ht="13.2" x14ac:dyDescent="0.25">
      <c r="A233" s="229">
        <v>3223</v>
      </c>
      <c r="B233" s="229" t="s">
        <v>65</v>
      </c>
      <c r="C233" s="268"/>
      <c r="D233" s="230"/>
      <c r="E233" s="201"/>
    </row>
    <row r="234" spans="1:5" ht="13.2" x14ac:dyDescent="0.25">
      <c r="A234" s="207">
        <v>323</v>
      </c>
      <c r="B234" s="207" t="s">
        <v>35</v>
      </c>
      <c r="C234" s="271"/>
      <c r="D234" s="208">
        <f>D236+D237+D238</f>
        <v>1850</v>
      </c>
      <c r="E234" s="201"/>
    </row>
    <row r="235" spans="1:5" ht="13.2" x14ac:dyDescent="0.25">
      <c r="A235" s="229">
        <v>3231</v>
      </c>
      <c r="B235" s="204" t="s">
        <v>71</v>
      </c>
      <c r="C235" s="268"/>
      <c r="D235" s="230"/>
      <c r="E235" s="201"/>
    </row>
    <row r="236" spans="1:5" ht="13.2" x14ac:dyDescent="0.25">
      <c r="A236" s="229">
        <v>3232</v>
      </c>
      <c r="B236" s="204" t="s">
        <v>232</v>
      </c>
      <c r="C236" s="268"/>
      <c r="D236" s="230">
        <v>1850</v>
      </c>
      <c r="E236" s="201"/>
    </row>
    <row r="237" spans="1:5" ht="13.2" x14ac:dyDescent="0.25">
      <c r="A237" s="229">
        <v>3237</v>
      </c>
      <c r="B237" s="204" t="s">
        <v>50</v>
      </c>
      <c r="C237" s="268"/>
      <c r="D237" s="230">
        <v>0</v>
      </c>
      <c r="E237" s="201"/>
    </row>
    <row r="238" spans="1:5" ht="13.2" x14ac:dyDescent="0.25">
      <c r="A238" s="229">
        <v>3239</v>
      </c>
      <c r="B238" s="229" t="s">
        <v>51</v>
      </c>
      <c r="C238" s="268"/>
      <c r="D238" s="230">
        <v>0</v>
      </c>
      <c r="E238" s="201"/>
    </row>
    <row r="239" spans="1:5" ht="13.2" x14ac:dyDescent="0.25">
      <c r="A239" s="207">
        <v>329</v>
      </c>
      <c r="B239" s="207" t="s">
        <v>235</v>
      </c>
      <c r="C239" s="271" t="s">
        <v>208</v>
      </c>
      <c r="D239" s="208">
        <f t="shared" ref="D239" si="18">D240</f>
        <v>3363.88</v>
      </c>
      <c r="E239" s="201"/>
    </row>
    <row r="240" spans="1:5" ht="13.2" x14ac:dyDescent="0.25">
      <c r="A240" s="204">
        <v>3299</v>
      </c>
      <c r="B240" s="204" t="s">
        <v>237</v>
      </c>
      <c r="C240" s="272"/>
      <c r="D240" s="209">
        <v>3363.88</v>
      </c>
      <c r="E240" s="201"/>
    </row>
    <row r="241" spans="1:5" ht="13.2" x14ac:dyDescent="0.25">
      <c r="A241" s="232">
        <v>37</v>
      </c>
      <c r="B241" s="257" t="s">
        <v>264</v>
      </c>
      <c r="C241" s="271">
        <v>28000</v>
      </c>
      <c r="D241" s="208">
        <f>D242</f>
        <v>27.5</v>
      </c>
      <c r="E241" s="201">
        <f t="shared" si="17"/>
        <v>9.8214285714285726E-2</v>
      </c>
    </row>
    <row r="242" spans="1:5" ht="26.4" x14ac:dyDescent="0.25">
      <c r="A242" s="232">
        <v>372</v>
      </c>
      <c r="B242" s="256" t="s">
        <v>263</v>
      </c>
      <c r="C242" s="272"/>
      <c r="D242" s="209">
        <f>D243</f>
        <v>27.5</v>
      </c>
      <c r="E242" s="201"/>
    </row>
    <row r="243" spans="1:5" ht="13.2" x14ac:dyDescent="0.25">
      <c r="A243" s="204">
        <v>3722</v>
      </c>
      <c r="B243" s="204" t="s">
        <v>161</v>
      </c>
      <c r="C243" s="272"/>
      <c r="D243" s="209">
        <v>27.5</v>
      </c>
      <c r="E243" s="201"/>
    </row>
    <row r="244" spans="1:5" ht="13.2" x14ac:dyDescent="0.25">
      <c r="A244" s="232">
        <v>4</v>
      </c>
      <c r="B244" s="245" t="s">
        <v>14</v>
      </c>
      <c r="C244" s="271">
        <v>4500</v>
      </c>
      <c r="D244" s="208">
        <f>D245</f>
        <v>0</v>
      </c>
      <c r="E244" s="201">
        <f t="shared" si="17"/>
        <v>0</v>
      </c>
    </row>
    <row r="245" spans="1:5" ht="13.2" x14ac:dyDescent="0.25">
      <c r="A245" s="229">
        <v>42</v>
      </c>
      <c r="B245" s="246" t="s">
        <v>345</v>
      </c>
      <c r="C245" s="272">
        <v>4500</v>
      </c>
      <c r="D245" s="208">
        <f>D246</f>
        <v>0</v>
      </c>
      <c r="E245" s="201">
        <f t="shared" si="17"/>
        <v>0</v>
      </c>
    </row>
    <row r="246" spans="1:5" ht="13.2" x14ac:dyDescent="0.25">
      <c r="A246" s="229">
        <v>422</v>
      </c>
      <c r="B246" s="246" t="s">
        <v>36</v>
      </c>
      <c r="C246" s="272"/>
      <c r="D246" s="209">
        <f>D247</f>
        <v>0</v>
      </c>
      <c r="E246" s="201"/>
    </row>
    <row r="247" spans="1:5" ht="13.2" x14ac:dyDescent="0.25">
      <c r="A247" s="229">
        <v>4226</v>
      </c>
      <c r="B247" s="246" t="s">
        <v>207</v>
      </c>
      <c r="C247" s="272"/>
      <c r="D247" s="209">
        <v>0</v>
      </c>
      <c r="E247" s="201"/>
    </row>
    <row r="248" spans="1:5" ht="13.2" x14ac:dyDescent="0.25">
      <c r="A248" s="506" t="s">
        <v>355</v>
      </c>
      <c r="B248" s="506"/>
      <c r="C248" s="206">
        <f>C249</f>
        <v>11000</v>
      </c>
      <c r="D248" s="206">
        <f>D249</f>
        <v>2247.85</v>
      </c>
      <c r="E248" s="201">
        <f t="shared" si="17"/>
        <v>20.434999999999999</v>
      </c>
    </row>
    <row r="249" spans="1:5" ht="13.2" x14ac:dyDescent="0.25">
      <c r="A249" s="242">
        <v>3</v>
      </c>
      <c r="B249" s="260" t="s">
        <v>356</v>
      </c>
      <c r="C249" s="243">
        <v>11000</v>
      </c>
      <c r="D249" s="243">
        <f>D250+D253+D281</f>
        <v>2247.85</v>
      </c>
      <c r="E249" s="201"/>
    </row>
    <row r="250" spans="1:5" ht="13.2" x14ac:dyDescent="0.25">
      <c r="A250" s="242">
        <v>31</v>
      </c>
      <c r="B250" s="260" t="s">
        <v>9</v>
      </c>
      <c r="C250" s="243"/>
      <c r="D250" s="243">
        <f>D251</f>
        <v>0</v>
      </c>
      <c r="E250" s="201"/>
    </row>
    <row r="251" spans="1:5" ht="13.2" x14ac:dyDescent="0.25">
      <c r="A251" s="242">
        <v>312</v>
      </c>
      <c r="B251" s="260" t="s">
        <v>224</v>
      </c>
      <c r="C251" s="243"/>
      <c r="D251" s="243">
        <f>D252</f>
        <v>0</v>
      </c>
      <c r="E251" s="201"/>
    </row>
    <row r="252" spans="1:5" ht="13.2" x14ac:dyDescent="0.25">
      <c r="A252" s="242">
        <v>3121</v>
      </c>
      <c r="B252" s="260" t="s">
        <v>224</v>
      </c>
      <c r="C252" s="243"/>
      <c r="D252" s="243">
        <v>0</v>
      </c>
      <c r="E252" s="201"/>
    </row>
    <row r="253" spans="1:5" ht="13.2" x14ac:dyDescent="0.25">
      <c r="A253" s="207">
        <v>32</v>
      </c>
      <c r="B253" s="207" t="s">
        <v>10</v>
      </c>
      <c r="C253" s="208"/>
      <c r="D253" s="208">
        <f>D254+D258+D262+D268+D266</f>
        <v>443.33</v>
      </c>
      <c r="E253" s="201"/>
    </row>
    <row r="254" spans="1:5" ht="13.2" x14ac:dyDescent="0.25">
      <c r="A254" s="207">
        <v>321</v>
      </c>
      <c r="B254" s="207" t="s">
        <v>358</v>
      </c>
      <c r="C254" s="271"/>
      <c r="D254" s="208">
        <f>D255+D256</f>
        <v>394.4</v>
      </c>
      <c r="E254" s="201"/>
    </row>
    <row r="255" spans="1:5" ht="13.2" x14ac:dyDescent="0.25">
      <c r="A255" s="204">
        <v>3211</v>
      </c>
      <c r="B255" s="204" t="s">
        <v>357</v>
      </c>
      <c r="C255" s="272"/>
      <c r="D255" s="209">
        <v>0</v>
      </c>
      <c r="E255" s="201"/>
    </row>
    <row r="256" spans="1:5" ht="13.2" x14ac:dyDescent="0.25">
      <c r="A256" s="204">
        <v>3213</v>
      </c>
      <c r="B256" s="204" t="s">
        <v>45</v>
      </c>
      <c r="C256" s="272"/>
      <c r="D256" s="209">
        <v>394.4</v>
      </c>
      <c r="E256" s="201"/>
    </row>
    <row r="257" spans="1:5" ht="13.2" x14ac:dyDescent="0.25">
      <c r="A257" s="207">
        <v>32</v>
      </c>
      <c r="B257" s="207" t="s">
        <v>368</v>
      </c>
      <c r="C257" s="271">
        <v>11000</v>
      </c>
      <c r="D257" s="208">
        <f>D258+D262+D266+D268</f>
        <v>48.93</v>
      </c>
      <c r="E257" s="201"/>
    </row>
    <row r="258" spans="1:5" ht="13.2" x14ac:dyDescent="0.25">
      <c r="A258" s="207">
        <v>322</v>
      </c>
      <c r="B258" s="207" t="s">
        <v>229</v>
      </c>
      <c r="C258" s="271"/>
      <c r="D258" s="208">
        <f>D260+D261+D259</f>
        <v>0</v>
      </c>
      <c r="E258" s="201"/>
    </row>
    <row r="259" spans="1:5" ht="13.2" x14ac:dyDescent="0.25">
      <c r="A259" s="229">
        <v>3221</v>
      </c>
      <c r="B259" s="229" t="s">
        <v>230</v>
      </c>
      <c r="C259" s="268"/>
      <c r="D259" s="230">
        <v>0</v>
      </c>
      <c r="E259" s="201"/>
    </row>
    <row r="260" spans="1:5" ht="13.2" x14ac:dyDescent="0.25">
      <c r="A260" s="204">
        <v>3224</v>
      </c>
      <c r="B260" s="204" t="s">
        <v>256</v>
      </c>
      <c r="C260" s="272"/>
      <c r="D260" s="209">
        <v>0</v>
      </c>
      <c r="E260" s="201"/>
    </row>
    <row r="261" spans="1:5" ht="13.2" x14ac:dyDescent="0.25">
      <c r="A261" s="204">
        <v>3225</v>
      </c>
      <c r="B261" s="204" t="s">
        <v>162</v>
      </c>
      <c r="C261" s="272"/>
      <c r="D261" s="209">
        <v>0</v>
      </c>
      <c r="E261" s="201"/>
    </row>
    <row r="262" spans="1:5" ht="13.2" x14ac:dyDescent="0.25">
      <c r="A262" s="207">
        <v>323</v>
      </c>
      <c r="B262" s="207" t="s">
        <v>35</v>
      </c>
      <c r="C262" s="271"/>
      <c r="D262" s="208">
        <f>D265+D264+D263</f>
        <v>48.93</v>
      </c>
      <c r="E262" s="201"/>
    </row>
    <row r="263" spans="1:5" ht="13.2" x14ac:dyDescent="0.25">
      <c r="A263" s="229">
        <v>3231</v>
      </c>
      <c r="B263" s="204" t="s">
        <v>71</v>
      </c>
      <c r="C263" s="268"/>
      <c r="D263" s="230">
        <v>0</v>
      </c>
      <c r="E263" s="201"/>
    </row>
    <row r="264" spans="1:5" ht="13.2" x14ac:dyDescent="0.25">
      <c r="A264" s="229">
        <v>3233</v>
      </c>
      <c r="B264" s="204" t="s">
        <v>126</v>
      </c>
      <c r="C264" s="268"/>
      <c r="D264" s="230">
        <v>48.93</v>
      </c>
      <c r="E264" s="201"/>
    </row>
    <row r="265" spans="1:5" ht="13.2" x14ac:dyDescent="0.25">
      <c r="A265" s="229">
        <v>3237</v>
      </c>
      <c r="B265" s="229" t="s">
        <v>234</v>
      </c>
      <c r="C265" s="268"/>
      <c r="D265" s="230">
        <v>0</v>
      </c>
      <c r="E265" s="201"/>
    </row>
    <row r="266" spans="1:5" ht="13.2" x14ac:dyDescent="0.25">
      <c r="A266" s="232">
        <v>324</v>
      </c>
      <c r="B266" s="257" t="s">
        <v>267</v>
      </c>
      <c r="C266" s="267"/>
      <c r="D266" s="234">
        <f>D267</f>
        <v>0</v>
      </c>
      <c r="E266" s="201"/>
    </row>
    <row r="267" spans="1:5" ht="13.2" x14ac:dyDescent="0.25">
      <c r="A267" s="229">
        <v>3241</v>
      </c>
      <c r="B267" s="259" t="s">
        <v>267</v>
      </c>
      <c r="C267" s="268"/>
      <c r="D267" s="230">
        <v>0</v>
      </c>
      <c r="E267" s="201"/>
    </row>
    <row r="268" spans="1:5" ht="13.2" x14ac:dyDescent="0.25">
      <c r="A268" s="207">
        <v>329</v>
      </c>
      <c r="B268" s="207" t="s">
        <v>235</v>
      </c>
      <c r="C268" s="271"/>
      <c r="D268" s="208">
        <f>D269+D270</f>
        <v>0</v>
      </c>
      <c r="E268" s="201"/>
    </row>
    <row r="269" spans="1:5" ht="13.2" x14ac:dyDescent="0.25">
      <c r="A269" s="204">
        <v>3292</v>
      </c>
      <c r="B269" s="204" t="s">
        <v>163</v>
      </c>
      <c r="C269" s="272"/>
      <c r="D269" s="209">
        <v>0</v>
      </c>
      <c r="E269" s="201"/>
    </row>
    <row r="270" spans="1:5" ht="13.2" x14ac:dyDescent="0.25">
      <c r="A270" s="204">
        <v>3299</v>
      </c>
      <c r="B270" s="204" t="s">
        <v>237</v>
      </c>
      <c r="C270" s="272"/>
      <c r="D270" s="209">
        <v>0</v>
      </c>
      <c r="E270" s="201"/>
    </row>
    <row r="271" spans="1:5" ht="17.25" customHeight="1" x14ac:dyDescent="0.25">
      <c r="A271" s="213">
        <v>4</v>
      </c>
      <c r="B271" s="214" t="s">
        <v>14</v>
      </c>
      <c r="C271" s="208"/>
      <c r="D271" s="208">
        <f>D272</f>
        <v>0</v>
      </c>
      <c r="E271" s="201"/>
    </row>
    <row r="272" spans="1:5" ht="24" x14ac:dyDescent="0.25">
      <c r="A272" s="213">
        <v>42</v>
      </c>
      <c r="B272" s="241" t="s">
        <v>15</v>
      </c>
      <c r="C272" s="208"/>
      <c r="D272" s="208">
        <f>D273+D276</f>
        <v>0</v>
      </c>
      <c r="E272" s="201"/>
    </row>
    <row r="273" spans="1:5" ht="13.2" x14ac:dyDescent="0.25">
      <c r="A273" s="213">
        <v>422</v>
      </c>
      <c r="B273" s="232" t="s">
        <v>36</v>
      </c>
      <c r="C273" s="208"/>
      <c r="D273" s="208">
        <f>D274+D275</f>
        <v>0</v>
      </c>
      <c r="E273" s="201"/>
    </row>
    <row r="274" spans="1:5" ht="13.2" x14ac:dyDescent="0.25">
      <c r="A274" s="244">
        <v>4221</v>
      </c>
      <c r="B274" s="229" t="s">
        <v>87</v>
      </c>
      <c r="C274" s="268"/>
      <c r="D274" s="230">
        <v>0</v>
      </c>
      <c r="E274" s="201"/>
    </row>
    <row r="275" spans="1:5" ht="13.2" x14ac:dyDescent="0.25">
      <c r="A275" s="244">
        <v>4226</v>
      </c>
      <c r="B275" s="216" t="s">
        <v>207</v>
      </c>
      <c r="C275" s="268"/>
      <c r="D275" s="230">
        <v>0</v>
      </c>
      <c r="E275" s="201"/>
    </row>
    <row r="276" spans="1:5" ht="13.2" x14ac:dyDescent="0.25">
      <c r="A276" s="213">
        <v>424</v>
      </c>
      <c r="B276" s="232" t="s">
        <v>130</v>
      </c>
      <c r="C276" s="271"/>
      <c r="D276" s="208">
        <f>D277</f>
        <v>0</v>
      </c>
      <c r="E276" s="201"/>
    </row>
    <row r="277" spans="1:5" ht="13.2" x14ac:dyDescent="0.25">
      <c r="A277" s="244">
        <v>4241</v>
      </c>
      <c r="B277" s="229" t="s">
        <v>258</v>
      </c>
      <c r="C277" s="268"/>
      <c r="D277" s="230">
        <v>0</v>
      </c>
      <c r="E277" s="201"/>
    </row>
    <row r="278" spans="1:5" ht="13.2" x14ac:dyDescent="0.25">
      <c r="A278" s="213"/>
      <c r="B278" s="207"/>
      <c r="C278" s="271"/>
      <c r="D278" s="230">
        <v>0</v>
      </c>
      <c r="E278" s="201"/>
    </row>
    <row r="279" spans="1:5" ht="13.2" x14ac:dyDescent="0.25">
      <c r="A279" s="213" t="s">
        <v>373</v>
      </c>
      <c r="B279" s="207"/>
      <c r="C279" s="271"/>
      <c r="D279" s="208">
        <f>D278+D248</f>
        <v>2247.85</v>
      </c>
      <c r="E279" s="201"/>
    </row>
    <row r="280" spans="1:5" ht="13.2" x14ac:dyDescent="0.25">
      <c r="A280" s="213">
        <v>95</v>
      </c>
      <c r="B280" s="207" t="s">
        <v>380</v>
      </c>
      <c r="C280" s="271"/>
      <c r="D280" s="208">
        <f>D281</f>
        <v>1804.52</v>
      </c>
      <c r="E280" s="201"/>
    </row>
    <row r="281" spans="1:5" ht="13.2" x14ac:dyDescent="0.25">
      <c r="A281" s="242">
        <v>3</v>
      </c>
      <c r="B281" s="260" t="s">
        <v>356</v>
      </c>
      <c r="C281" s="271"/>
      <c r="D281" s="208">
        <f>D282+D285</f>
        <v>1804.52</v>
      </c>
      <c r="E281" s="201"/>
    </row>
    <row r="282" spans="1:5" ht="13.2" x14ac:dyDescent="0.25">
      <c r="A282" s="242">
        <v>31</v>
      </c>
      <c r="B282" s="260" t="s">
        <v>9</v>
      </c>
      <c r="C282" s="271"/>
      <c r="D282" s="208">
        <f>D283</f>
        <v>1124.52</v>
      </c>
      <c r="E282" s="201"/>
    </row>
    <row r="283" spans="1:5" ht="13.2" x14ac:dyDescent="0.25">
      <c r="A283" s="242">
        <v>312</v>
      </c>
      <c r="B283" s="260" t="s">
        <v>224</v>
      </c>
      <c r="C283" s="271"/>
      <c r="D283" s="208">
        <f>D284</f>
        <v>1124.52</v>
      </c>
      <c r="E283" s="201"/>
    </row>
    <row r="284" spans="1:5" ht="13.2" x14ac:dyDescent="0.25">
      <c r="A284" s="242">
        <v>3121</v>
      </c>
      <c r="B284" s="260" t="s">
        <v>224</v>
      </c>
      <c r="C284" s="271"/>
      <c r="D284" s="208">
        <v>1124.52</v>
      </c>
      <c r="E284" s="201"/>
    </row>
    <row r="285" spans="1:5" ht="13.2" x14ac:dyDescent="0.25">
      <c r="A285" s="207">
        <v>32</v>
      </c>
      <c r="B285" s="207" t="s">
        <v>10</v>
      </c>
      <c r="C285" s="271"/>
      <c r="D285" s="208">
        <f>D286</f>
        <v>680</v>
      </c>
      <c r="E285" s="201"/>
    </row>
    <row r="286" spans="1:5" ht="13.2" x14ac:dyDescent="0.25">
      <c r="A286" s="207">
        <v>321</v>
      </c>
      <c r="B286" s="207" t="s">
        <v>358</v>
      </c>
      <c r="C286" s="271"/>
      <c r="D286" s="208">
        <f>D287+D288</f>
        <v>680</v>
      </c>
      <c r="E286" s="201"/>
    </row>
    <row r="287" spans="1:5" ht="13.2" x14ac:dyDescent="0.25">
      <c r="A287" s="204">
        <v>3211</v>
      </c>
      <c r="B287" s="204" t="s">
        <v>357</v>
      </c>
      <c r="C287" s="271"/>
      <c r="D287" s="208">
        <v>0</v>
      </c>
      <c r="E287" s="201"/>
    </row>
    <row r="288" spans="1:5" ht="13.2" x14ac:dyDescent="0.25">
      <c r="A288" s="204">
        <v>3213</v>
      </c>
      <c r="B288" s="204" t="s">
        <v>45</v>
      </c>
      <c r="C288" s="271"/>
      <c r="D288" s="208">
        <v>680</v>
      </c>
      <c r="E288" s="201"/>
    </row>
    <row r="289" spans="1:5" ht="12.75" customHeight="1" x14ac:dyDescent="0.25">
      <c r="A289" s="506" t="s">
        <v>268</v>
      </c>
      <c r="B289" s="506"/>
      <c r="C289" s="206">
        <f>C290</f>
        <v>200</v>
      </c>
      <c r="D289" s="206">
        <f>D290</f>
        <v>0</v>
      </c>
      <c r="E289" s="201">
        <f t="shared" si="17"/>
        <v>0</v>
      </c>
    </row>
    <row r="290" spans="1:5" ht="13.2" x14ac:dyDescent="0.25">
      <c r="A290" s="213">
        <v>4</v>
      </c>
      <c r="B290" s="214" t="s">
        <v>14</v>
      </c>
      <c r="C290" s="208">
        <v>200</v>
      </c>
      <c r="D290" s="208">
        <f>D291</f>
        <v>0</v>
      </c>
      <c r="E290" s="201">
        <f t="shared" si="17"/>
        <v>0</v>
      </c>
    </row>
    <row r="291" spans="1:5" ht="24" x14ac:dyDescent="0.25">
      <c r="A291" s="213">
        <v>42</v>
      </c>
      <c r="B291" s="241" t="s">
        <v>15</v>
      </c>
      <c r="C291" s="271">
        <v>200</v>
      </c>
      <c r="D291" s="208">
        <f>D292+D293</f>
        <v>0</v>
      </c>
      <c r="E291" s="201">
        <f t="shared" si="17"/>
        <v>0</v>
      </c>
    </row>
    <row r="292" spans="1:5" ht="13.2" x14ac:dyDescent="0.25">
      <c r="A292" s="215">
        <v>4221</v>
      </c>
      <c r="B292" s="216" t="s">
        <v>87</v>
      </c>
      <c r="C292" s="272" t="s">
        <v>208</v>
      </c>
      <c r="D292" s="209">
        <v>0</v>
      </c>
      <c r="E292" s="201"/>
    </row>
    <row r="293" spans="1:5" ht="13.2" x14ac:dyDescent="0.25">
      <c r="A293" s="215">
        <v>4227</v>
      </c>
      <c r="B293" s="216" t="s">
        <v>166</v>
      </c>
      <c r="C293" s="272"/>
      <c r="D293" s="209">
        <v>0</v>
      </c>
      <c r="E293" s="201"/>
    </row>
    <row r="294" spans="1:5" ht="29.25" customHeight="1" x14ac:dyDescent="0.25">
      <c r="A294" s="218" t="s">
        <v>240</v>
      </c>
      <c r="B294" s="218" t="s">
        <v>241</v>
      </c>
      <c r="C294" s="200">
        <f>C295+C365</f>
        <v>64810</v>
      </c>
      <c r="D294" s="200">
        <f>D295+D365</f>
        <v>10492.27</v>
      </c>
      <c r="E294" s="201">
        <f t="shared" si="17"/>
        <v>16.189276346242863</v>
      </c>
    </row>
    <row r="295" spans="1:5" ht="31.5" customHeight="1" x14ac:dyDescent="0.25">
      <c r="A295" s="501" t="s">
        <v>270</v>
      </c>
      <c r="B295" s="501"/>
      <c r="C295" s="277">
        <f>C296+C314+C319</f>
        <v>58750</v>
      </c>
      <c r="D295" s="277">
        <f>D296+D314+D319+D361+D386</f>
        <v>7395.41</v>
      </c>
      <c r="E295" s="201">
        <f t="shared" si="17"/>
        <v>12.587931914893616</v>
      </c>
    </row>
    <row r="296" spans="1:5" ht="30" customHeight="1" x14ac:dyDescent="0.25">
      <c r="A296" s="278" t="s">
        <v>223</v>
      </c>
      <c r="B296" s="278" t="s">
        <v>253</v>
      </c>
      <c r="C296" s="206">
        <f>C297</f>
        <v>8200</v>
      </c>
      <c r="D296" s="206">
        <f>D305+D298</f>
        <v>4964.0199999999995</v>
      </c>
      <c r="E296" s="201">
        <f t="shared" si="17"/>
        <v>60.536829268292678</v>
      </c>
    </row>
    <row r="297" spans="1:5" ht="13.2" x14ac:dyDescent="0.25">
      <c r="A297" s="242">
        <v>3</v>
      </c>
      <c r="B297" s="242" t="s">
        <v>24</v>
      </c>
      <c r="C297" s="243">
        <f>C298+C305</f>
        <v>8200</v>
      </c>
      <c r="D297" s="243">
        <f>D298+D301+D303</f>
        <v>800.4</v>
      </c>
      <c r="E297" s="201">
        <f t="shared" si="17"/>
        <v>9.7609756097560982</v>
      </c>
    </row>
    <row r="298" spans="1:5" ht="13.2" x14ac:dyDescent="0.25">
      <c r="A298" s="203">
        <v>31</v>
      </c>
      <c r="B298" s="203" t="s">
        <v>9</v>
      </c>
      <c r="C298" s="208"/>
      <c r="D298" s="208">
        <f>D299+D301+D303</f>
        <v>400.2</v>
      </c>
      <c r="E298" s="201"/>
    </row>
    <row r="299" spans="1:5" ht="13.2" x14ac:dyDescent="0.25">
      <c r="A299" s="203">
        <v>311</v>
      </c>
      <c r="B299" s="203" t="s">
        <v>37</v>
      </c>
      <c r="C299" s="251"/>
      <c r="D299" s="208">
        <f>D300</f>
        <v>0</v>
      </c>
      <c r="E299" s="201"/>
    </row>
    <row r="300" spans="1:5" ht="13.2" x14ac:dyDescent="0.25">
      <c r="A300" s="215">
        <v>3111</v>
      </c>
      <c r="B300" s="215" t="s">
        <v>57</v>
      </c>
      <c r="C300" s="253"/>
      <c r="D300" s="209">
        <v>0</v>
      </c>
      <c r="E300" s="201"/>
    </row>
    <row r="301" spans="1:5" ht="13.2" x14ac:dyDescent="0.25">
      <c r="A301" s="239">
        <v>312</v>
      </c>
      <c r="B301" s="239" t="s">
        <v>224</v>
      </c>
      <c r="C301" s="253"/>
      <c r="D301" s="234">
        <f>D302</f>
        <v>400.2</v>
      </c>
      <c r="E301" s="201"/>
    </row>
    <row r="302" spans="1:5" ht="13.2" x14ac:dyDescent="0.25">
      <c r="A302" s="215">
        <v>3121</v>
      </c>
      <c r="B302" s="215" t="s">
        <v>224</v>
      </c>
      <c r="C302" s="253"/>
      <c r="D302" s="209">
        <v>400.2</v>
      </c>
      <c r="E302" s="201"/>
    </row>
    <row r="303" spans="1:5" ht="13.2" x14ac:dyDescent="0.25">
      <c r="A303" s="239">
        <v>313</v>
      </c>
      <c r="B303" s="239" t="s">
        <v>38</v>
      </c>
      <c r="C303" s="253"/>
      <c r="D303" s="234">
        <f>D304</f>
        <v>0</v>
      </c>
      <c r="E303" s="201"/>
    </row>
    <row r="304" spans="1:5" ht="13.2" x14ac:dyDescent="0.25">
      <c r="A304" s="204">
        <v>3132</v>
      </c>
      <c r="B304" s="204" t="s">
        <v>247</v>
      </c>
      <c r="C304" s="253"/>
      <c r="D304" s="209">
        <v>0</v>
      </c>
      <c r="E304" s="201"/>
    </row>
    <row r="305" spans="1:5" ht="13.2" x14ac:dyDescent="0.25">
      <c r="A305" s="207">
        <v>32</v>
      </c>
      <c r="B305" s="207" t="s">
        <v>10</v>
      </c>
      <c r="C305" s="208">
        <v>8200</v>
      </c>
      <c r="D305" s="208">
        <f>D306+D309+D312</f>
        <v>4563.82</v>
      </c>
      <c r="E305" s="201">
        <f t="shared" si="17"/>
        <v>55.656341463414627</v>
      </c>
    </row>
    <row r="306" spans="1:5" ht="13.2" x14ac:dyDescent="0.25">
      <c r="A306" s="207">
        <v>321</v>
      </c>
      <c r="B306" s="207" t="s">
        <v>40</v>
      </c>
      <c r="C306" s="271" t="s">
        <v>208</v>
      </c>
      <c r="D306" s="208">
        <f>D307+D308</f>
        <v>165.3</v>
      </c>
      <c r="E306" s="201"/>
    </row>
    <row r="307" spans="1:5" ht="13.2" x14ac:dyDescent="0.25">
      <c r="A307" s="204">
        <v>3211</v>
      </c>
      <c r="B307" s="204" t="s">
        <v>61</v>
      </c>
      <c r="C307" s="272"/>
      <c r="D307" s="209">
        <v>165.3</v>
      </c>
      <c r="E307" s="201"/>
    </row>
    <row r="308" spans="1:5" ht="13.2" x14ac:dyDescent="0.25">
      <c r="A308" s="204">
        <v>32115</v>
      </c>
      <c r="B308" s="204" t="s">
        <v>273</v>
      </c>
      <c r="C308" s="272"/>
      <c r="D308" s="209">
        <v>0</v>
      </c>
      <c r="E308" s="201"/>
    </row>
    <row r="309" spans="1:5" ht="13.2" x14ac:dyDescent="0.25">
      <c r="A309" s="207">
        <v>323</v>
      </c>
      <c r="B309" s="408" t="s">
        <v>35</v>
      </c>
      <c r="C309" s="272"/>
      <c r="D309" s="209">
        <f>D310+D311</f>
        <v>3691.52</v>
      </c>
      <c r="E309" s="201"/>
    </row>
    <row r="310" spans="1:5" ht="13.2" x14ac:dyDescent="0.25">
      <c r="A310" s="204">
        <v>3231</v>
      </c>
      <c r="B310" s="411" t="s">
        <v>71</v>
      </c>
      <c r="C310" s="272"/>
      <c r="D310" s="209">
        <v>3691.52</v>
      </c>
      <c r="E310" s="201"/>
    </row>
    <row r="311" spans="1:5" ht="13.2" x14ac:dyDescent="0.25">
      <c r="A311" s="204">
        <v>3237</v>
      </c>
      <c r="B311" s="411" t="s">
        <v>50</v>
      </c>
      <c r="C311" s="272"/>
      <c r="D311" s="209">
        <v>0</v>
      </c>
      <c r="E311" s="201"/>
    </row>
    <row r="312" spans="1:5" ht="13.2" x14ac:dyDescent="0.25">
      <c r="A312" s="207">
        <v>329</v>
      </c>
      <c r="B312" s="408" t="s">
        <v>235</v>
      </c>
      <c r="C312" s="272"/>
      <c r="D312" s="209">
        <f>D313</f>
        <v>707</v>
      </c>
      <c r="E312" s="201"/>
    </row>
    <row r="313" spans="1:5" ht="13.2" x14ac:dyDescent="0.25">
      <c r="A313" s="204">
        <v>3299</v>
      </c>
      <c r="B313" s="411" t="s">
        <v>235</v>
      </c>
      <c r="C313" s="272"/>
      <c r="D313" s="209">
        <v>707</v>
      </c>
      <c r="E313" s="201"/>
    </row>
    <row r="314" spans="1:5" ht="13.2" x14ac:dyDescent="0.25">
      <c r="A314" s="502" t="s">
        <v>254</v>
      </c>
      <c r="B314" s="503"/>
      <c r="C314" s="206">
        <f>C315</f>
        <v>470</v>
      </c>
      <c r="D314" s="206">
        <f>D315</f>
        <v>398.09</v>
      </c>
      <c r="E314" s="201">
        <f t="shared" si="17"/>
        <v>84.7</v>
      </c>
    </row>
    <row r="315" spans="1:5" ht="13.2" x14ac:dyDescent="0.25">
      <c r="A315" s="279">
        <v>3</v>
      </c>
      <c r="B315" s="207" t="s">
        <v>24</v>
      </c>
      <c r="C315" s="222">
        <f>C316</f>
        <v>470</v>
      </c>
      <c r="D315" s="222">
        <f>D317</f>
        <v>398.09</v>
      </c>
      <c r="E315" s="201">
        <f t="shared" ref="E315:E375" si="19">D315/C315*100</f>
        <v>84.7</v>
      </c>
    </row>
    <row r="316" spans="1:5" ht="13.2" x14ac:dyDescent="0.25">
      <c r="A316" s="232">
        <v>32</v>
      </c>
      <c r="B316" s="207" t="s">
        <v>10</v>
      </c>
      <c r="C316" s="222">
        <v>470</v>
      </c>
      <c r="D316" s="222">
        <v>0</v>
      </c>
      <c r="E316" s="201">
        <f t="shared" si="19"/>
        <v>0</v>
      </c>
    </row>
    <row r="317" spans="1:5" ht="13.2" x14ac:dyDescent="0.25">
      <c r="A317" s="232">
        <v>323</v>
      </c>
      <c r="B317" s="207" t="s">
        <v>35</v>
      </c>
      <c r="C317" s="281"/>
      <c r="D317" s="221">
        <f>D318</f>
        <v>398.09</v>
      </c>
      <c r="E317" s="201"/>
    </row>
    <row r="318" spans="1:5" ht="13.2" x14ac:dyDescent="0.25">
      <c r="A318" s="204">
        <v>3237</v>
      </c>
      <c r="B318" s="204" t="s">
        <v>234</v>
      </c>
      <c r="C318" s="281"/>
      <c r="D318" s="221">
        <v>398.09</v>
      </c>
      <c r="E318" s="201"/>
    </row>
    <row r="319" spans="1:5" ht="24" customHeight="1" x14ac:dyDescent="0.25">
      <c r="A319" s="504" t="s">
        <v>255</v>
      </c>
      <c r="B319" s="505"/>
      <c r="C319" s="206">
        <f>C320+C351</f>
        <v>50080</v>
      </c>
      <c r="D319" s="206">
        <f>D320+D350</f>
        <v>455.81</v>
      </c>
      <c r="E319" s="201">
        <f t="shared" si="19"/>
        <v>0.91016373801916939</v>
      </c>
    </row>
    <row r="320" spans="1:5" ht="13.2" x14ac:dyDescent="0.25">
      <c r="A320" s="207">
        <v>3</v>
      </c>
      <c r="B320" s="207" t="s">
        <v>24</v>
      </c>
      <c r="C320" s="222">
        <f>C324+C348</f>
        <v>41080</v>
      </c>
      <c r="D320" s="222">
        <f>D321+ D324+D348</f>
        <v>455.81</v>
      </c>
      <c r="E320" s="201">
        <f t="shared" si="19"/>
        <v>1.109566699123661</v>
      </c>
    </row>
    <row r="321" spans="1:5" ht="13.2" x14ac:dyDescent="0.25">
      <c r="A321" s="207">
        <v>31</v>
      </c>
      <c r="B321" s="207" t="s">
        <v>9</v>
      </c>
      <c r="C321" s="280"/>
      <c r="D321" s="222">
        <f>D322</f>
        <v>0</v>
      </c>
      <c r="E321" s="201"/>
    </row>
    <row r="322" spans="1:5" ht="13.2" x14ac:dyDescent="0.25">
      <c r="A322" s="207">
        <v>312</v>
      </c>
      <c r="B322" s="207" t="s">
        <v>224</v>
      </c>
      <c r="C322" s="280"/>
      <c r="D322" s="222">
        <f>D323</f>
        <v>0</v>
      </c>
      <c r="E322" s="201"/>
    </row>
    <row r="323" spans="1:5" ht="13.2" x14ac:dyDescent="0.25">
      <c r="A323" s="229">
        <v>3121</v>
      </c>
      <c r="B323" s="229" t="s">
        <v>224</v>
      </c>
      <c r="C323" s="282"/>
      <c r="D323" s="275">
        <v>0</v>
      </c>
      <c r="E323" s="201"/>
    </row>
    <row r="324" spans="1:5" ht="13.2" x14ac:dyDescent="0.25">
      <c r="A324" s="207">
        <v>32</v>
      </c>
      <c r="B324" s="207" t="s">
        <v>10</v>
      </c>
      <c r="C324" s="222">
        <v>40780</v>
      </c>
      <c r="D324" s="222">
        <f>D325+D329+D335+D344</f>
        <v>455.81</v>
      </c>
      <c r="E324" s="201">
        <f t="shared" si="19"/>
        <v>1.1177292790583619</v>
      </c>
    </row>
    <row r="325" spans="1:5" ht="13.2" x14ac:dyDescent="0.25">
      <c r="A325" s="207">
        <v>321</v>
      </c>
      <c r="B325" s="207" t="s">
        <v>40</v>
      </c>
      <c r="C325" s="280"/>
      <c r="D325" s="222">
        <f>D326+D328+D327</f>
        <v>0</v>
      </c>
      <c r="E325" s="201"/>
    </row>
    <row r="326" spans="1:5" ht="13.2" x14ac:dyDescent="0.25">
      <c r="A326" s="204">
        <v>3211</v>
      </c>
      <c r="B326" s="204" t="s">
        <v>61</v>
      </c>
      <c r="C326" s="281"/>
      <c r="D326" s="221">
        <v>0</v>
      </c>
      <c r="E326" s="201"/>
    </row>
    <row r="327" spans="1:5" ht="13.2" x14ac:dyDescent="0.25">
      <c r="A327" s="204">
        <v>3213</v>
      </c>
      <c r="B327" s="204" t="s">
        <v>45</v>
      </c>
      <c r="C327" s="281"/>
      <c r="D327" s="221">
        <v>0</v>
      </c>
      <c r="E327" s="201"/>
    </row>
    <row r="328" spans="1:5" ht="13.2" x14ac:dyDescent="0.25">
      <c r="A328" s="204">
        <v>3214</v>
      </c>
      <c r="B328" s="204" t="s">
        <v>121</v>
      </c>
      <c r="C328" s="281"/>
      <c r="D328" s="221">
        <v>0</v>
      </c>
      <c r="E328" s="201"/>
    </row>
    <row r="329" spans="1:5" ht="13.2" x14ac:dyDescent="0.25">
      <c r="A329" s="207">
        <v>322</v>
      </c>
      <c r="B329" s="207" t="s">
        <v>229</v>
      </c>
      <c r="C329" s="280"/>
      <c r="D329" s="222">
        <f>D330+D331+D332+D333+D334</f>
        <v>0</v>
      </c>
      <c r="E329" s="201"/>
    </row>
    <row r="330" spans="1:5" ht="13.2" x14ac:dyDescent="0.25">
      <c r="A330" s="204">
        <v>3221</v>
      </c>
      <c r="B330" s="204" t="s">
        <v>230</v>
      </c>
      <c r="C330" s="281"/>
      <c r="D330" s="221">
        <v>0</v>
      </c>
      <c r="E330" s="201"/>
    </row>
    <row r="331" spans="1:5" ht="13.2" x14ac:dyDescent="0.25">
      <c r="A331" s="204">
        <v>3223</v>
      </c>
      <c r="B331" s="204" t="s">
        <v>65</v>
      </c>
      <c r="C331" s="281"/>
      <c r="D331" s="221">
        <v>0</v>
      </c>
      <c r="E331" s="201"/>
    </row>
    <row r="332" spans="1:5" ht="13.2" x14ac:dyDescent="0.25">
      <c r="A332" s="204">
        <v>3225</v>
      </c>
      <c r="B332" s="204" t="s">
        <v>46</v>
      </c>
      <c r="C332" s="281"/>
      <c r="D332" s="221">
        <v>0</v>
      </c>
      <c r="E332" s="201"/>
    </row>
    <row r="333" spans="1:5" ht="13.2" x14ac:dyDescent="0.25">
      <c r="A333" s="204">
        <v>3224</v>
      </c>
      <c r="B333" s="204" t="s">
        <v>256</v>
      </c>
      <c r="C333" s="281"/>
      <c r="D333" s="221">
        <v>0</v>
      </c>
      <c r="E333" s="201"/>
    </row>
    <row r="334" spans="1:5" ht="13.2" x14ac:dyDescent="0.25">
      <c r="A334" s="204">
        <v>3227</v>
      </c>
      <c r="B334" s="204" t="s">
        <v>231</v>
      </c>
      <c r="C334" s="281"/>
      <c r="D334" s="221">
        <v>0</v>
      </c>
      <c r="E334" s="201"/>
    </row>
    <row r="335" spans="1:5" ht="13.2" x14ac:dyDescent="0.25">
      <c r="A335" s="207">
        <v>323</v>
      </c>
      <c r="B335" s="207" t="s">
        <v>35</v>
      </c>
      <c r="C335" s="280"/>
      <c r="D335" s="222">
        <f>D336+D337+D338+D339+D340+D342+D343+D341</f>
        <v>413.94</v>
      </c>
      <c r="E335" s="201"/>
    </row>
    <row r="336" spans="1:5" ht="13.2" x14ac:dyDescent="0.25">
      <c r="A336" s="204">
        <v>3231</v>
      </c>
      <c r="B336" s="204" t="s">
        <v>71</v>
      </c>
      <c r="C336" s="281"/>
      <c r="D336" s="221">
        <v>31.86</v>
      </c>
      <c r="E336" s="201"/>
    </row>
    <row r="337" spans="1:5" ht="13.2" x14ac:dyDescent="0.25">
      <c r="A337" s="204">
        <v>3232</v>
      </c>
      <c r="B337" s="204" t="s">
        <v>232</v>
      </c>
      <c r="C337" s="281"/>
      <c r="D337" s="221">
        <v>0</v>
      </c>
      <c r="E337" s="201"/>
    </row>
    <row r="338" spans="1:5" ht="13.2" x14ac:dyDescent="0.25">
      <c r="A338" s="204">
        <v>3234</v>
      </c>
      <c r="B338" s="204" t="s">
        <v>75</v>
      </c>
      <c r="C338" s="281"/>
      <c r="D338" s="221">
        <v>0</v>
      </c>
      <c r="E338" s="201"/>
    </row>
    <row r="339" spans="1:5" ht="13.2" x14ac:dyDescent="0.25">
      <c r="A339" s="204">
        <v>3235</v>
      </c>
      <c r="B339" s="204" t="s">
        <v>52</v>
      </c>
      <c r="C339" s="281"/>
      <c r="D339" s="221">
        <v>0</v>
      </c>
      <c r="E339" s="201"/>
    </row>
    <row r="340" spans="1:5" ht="13.2" x14ac:dyDescent="0.25">
      <c r="A340" s="204">
        <v>3236</v>
      </c>
      <c r="B340" s="204" t="s">
        <v>233</v>
      </c>
      <c r="C340" s="281"/>
      <c r="D340" s="221">
        <v>0</v>
      </c>
      <c r="E340" s="201"/>
    </row>
    <row r="341" spans="1:5" ht="13.2" x14ac:dyDescent="0.25">
      <c r="A341" s="204">
        <v>3237</v>
      </c>
      <c r="B341" s="204" t="s">
        <v>234</v>
      </c>
      <c r="C341" s="281"/>
      <c r="D341" s="221">
        <v>382.08</v>
      </c>
      <c r="E341" s="201"/>
    </row>
    <row r="342" spans="1:5" ht="13.2" x14ac:dyDescent="0.25">
      <c r="A342" s="204">
        <v>3238</v>
      </c>
      <c r="B342" s="204" t="s">
        <v>77</v>
      </c>
      <c r="C342" s="281"/>
      <c r="D342" s="221">
        <v>0</v>
      </c>
      <c r="E342" s="201"/>
    </row>
    <row r="343" spans="1:5" ht="13.2" x14ac:dyDescent="0.25">
      <c r="A343" s="204">
        <v>3239</v>
      </c>
      <c r="B343" s="204" t="s">
        <v>51</v>
      </c>
      <c r="C343" s="281"/>
      <c r="D343" s="221">
        <v>0</v>
      </c>
      <c r="E343" s="201"/>
    </row>
    <row r="344" spans="1:5" ht="13.2" x14ac:dyDescent="0.25">
      <c r="A344" s="207">
        <v>329</v>
      </c>
      <c r="B344" s="207" t="s">
        <v>235</v>
      </c>
      <c r="C344" s="280"/>
      <c r="D344" s="222">
        <f>D345+D346+D347</f>
        <v>41.87</v>
      </c>
      <c r="E344" s="201"/>
    </row>
    <row r="345" spans="1:5" ht="13.2" x14ac:dyDescent="0.25">
      <c r="A345" s="204">
        <v>3292</v>
      </c>
      <c r="B345" s="204" t="s">
        <v>163</v>
      </c>
      <c r="C345" s="280"/>
      <c r="D345" s="221">
        <v>0</v>
      </c>
      <c r="E345" s="201"/>
    </row>
    <row r="346" spans="1:5" ht="13.2" x14ac:dyDescent="0.25">
      <c r="A346" s="204">
        <v>3294</v>
      </c>
      <c r="B346" s="204" t="s">
        <v>236</v>
      </c>
      <c r="C346" s="281"/>
      <c r="D346" s="221">
        <v>0</v>
      </c>
      <c r="E346" s="201"/>
    </row>
    <row r="347" spans="1:5" ht="13.2" x14ac:dyDescent="0.25">
      <c r="A347" s="204">
        <v>3299</v>
      </c>
      <c r="B347" s="204" t="s">
        <v>237</v>
      </c>
      <c r="C347" s="281"/>
      <c r="D347" s="221">
        <v>41.87</v>
      </c>
      <c r="E347" s="201"/>
    </row>
    <row r="348" spans="1:5" ht="13.2" x14ac:dyDescent="0.25">
      <c r="A348" s="207">
        <v>34</v>
      </c>
      <c r="B348" s="207" t="s">
        <v>13</v>
      </c>
      <c r="C348" s="222">
        <v>300</v>
      </c>
      <c r="D348" s="222">
        <f t="shared" ref="D348" si="20">D349</f>
        <v>0</v>
      </c>
      <c r="E348" s="201">
        <f t="shared" si="19"/>
        <v>0</v>
      </c>
    </row>
    <row r="349" spans="1:5" ht="13.2" x14ac:dyDescent="0.25">
      <c r="A349" s="204">
        <v>3431</v>
      </c>
      <c r="B349" s="204" t="s">
        <v>84</v>
      </c>
      <c r="C349" s="281"/>
      <c r="D349" s="221">
        <v>0</v>
      </c>
      <c r="E349" s="201"/>
    </row>
    <row r="350" spans="1:5" ht="13.2" x14ac:dyDescent="0.25">
      <c r="A350" s="213">
        <v>4</v>
      </c>
      <c r="B350" s="214" t="s">
        <v>14</v>
      </c>
      <c r="C350" s="222">
        <f>C351</f>
        <v>9000</v>
      </c>
      <c r="D350" s="222">
        <f>D351</f>
        <v>0</v>
      </c>
      <c r="E350" s="201">
        <f t="shared" si="19"/>
        <v>0</v>
      </c>
    </row>
    <row r="351" spans="1:5" ht="24" x14ac:dyDescent="0.25">
      <c r="A351" s="213">
        <v>42</v>
      </c>
      <c r="B351" s="241" t="s">
        <v>15</v>
      </c>
      <c r="C351" s="222">
        <v>9000</v>
      </c>
      <c r="D351" s="222">
        <f>D352+D354+D357+D360</f>
        <v>0</v>
      </c>
      <c r="E351" s="201">
        <f t="shared" si="19"/>
        <v>0</v>
      </c>
    </row>
    <row r="352" spans="1:5" ht="13.2" x14ac:dyDescent="0.25">
      <c r="A352" s="215">
        <v>421</v>
      </c>
      <c r="B352" s="409" t="s">
        <v>320</v>
      </c>
      <c r="C352" s="280">
        <v>9000</v>
      </c>
      <c r="D352" s="221">
        <f>D353</f>
        <v>0</v>
      </c>
      <c r="E352" s="201"/>
    </row>
    <row r="353" spans="1:5" ht="13.2" x14ac:dyDescent="0.25">
      <c r="A353" s="215">
        <v>4212</v>
      </c>
      <c r="B353" s="409" t="s">
        <v>322</v>
      </c>
      <c r="C353" s="280"/>
      <c r="D353" s="221">
        <v>0</v>
      </c>
      <c r="E353" s="201"/>
    </row>
    <row r="354" spans="1:5" ht="13.2" x14ac:dyDescent="0.25">
      <c r="A354" s="215">
        <v>422</v>
      </c>
      <c r="B354" s="409" t="s">
        <v>36</v>
      </c>
      <c r="C354" s="280"/>
      <c r="D354" s="221">
        <f>D355+D356</f>
        <v>0</v>
      </c>
      <c r="E354" s="201"/>
    </row>
    <row r="355" spans="1:5" ht="13.2" x14ac:dyDescent="0.25">
      <c r="A355" s="215">
        <v>4221</v>
      </c>
      <c r="B355" s="409" t="s">
        <v>87</v>
      </c>
      <c r="C355" s="280"/>
      <c r="D355" s="221">
        <v>0</v>
      </c>
      <c r="E355" s="201"/>
    </row>
    <row r="356" spans="1:5" ht="13.2" x14ac:dyDescent="0.25">
      <c r="A356" s="215">
        <v>4227</v>
      </c>
      <c r="B356" s="409" t="s">
        <v>166</v>
      </c>
      <c r="C356" s="280"/>
      <c r="D356" s="221">
        <v>0</v>
      </c>
      <c r="E356" s="201"/>
    </row>
    <row r="357" spans="1:5" ht="13.2" x14ac:dyDescent="0.25">
      <c r="A357" s="215">
        <v>424</v>
      </c>
      <c r="B357" s="409" t="s">
        <v>346</v>
      </c>
      <c r="C357" s="280"/>
      <c r="D357" s="221">
        <f>D358</f>
        <v>0</v>
      </c>
      <c r="E357" s="201"/>
    </row>
    <row r="358" spans="1:5" ht="13.2" x14ac:dyDescent="0.25">
      <c r="A358" s="215">
        <v>4241</v>
      </c>
      <c r="B358" s="409" t="s">
        <v>130</v>
      </c>
      <c r="C358" s="280"/>
      <c r="D358" s="221">
        <v>0</v>
      </c>
      <c r="E358" s="201"/>
    </row>
    <row r="359" spans="1:5" ht="13.2" x14ac:dyDescent="0.25">
      <c r="A359" s="412">
        <v>91</v>
      </c>
      <c r="B359" s="413" t="s">
        <v>350</v>
      </c>
      <c r="C359" s="280"/>
      <c r="D359" s="222">
        <v>0</v>
      </c>
      <c r="E359" s="201"/>
    </row>
    <row r="360" spans="1:5" ht="13.2" x14ac:dyDescent="0.25">
      <c r="A360" s="414">
        <v>42</v>
      </c>
      <c r="B360" s="415" t="s">
        <v>14</v>
      </c>
      <c r="C360" s="280"/>
      <c r="D360" s="222">
        <v>0</v>
      </c>
      <c r="E360" s="201"/>
    </row>
    <row r="361" spans="1:5" ht="31.2" customHeight="1" x14ac:dyDescent="0.25">
      <c r="A361" s="508" t="s">
        <v>347</v>
      </c>
      <c r="B361" s="509"/>
      <c r="C361" s="206">
        <f>C362</f>
        <v>15200</v>
      </c>
      <c r="D361" s="206">
        <f>D362</f>
        <v>27.49</v>
      </c>
      <c r="E361" s="201">
        <f t="shared" ref="E361:E363" si="21">D361/C361*100</f>
        <v>0.18085526315789474</v>
      </c>
    </row>
    <row r="362" spans="1:5" ht="13.2" x14ac:dyDescent="0.25">
      <c r="A362" s="215">
        <v>3</v>
      </c>
      <c r="B362" s="409" t="s">
        <v>24</v>
      </c>
      <c r="C362" s="280">
        <v>15200</v>
      </c>
      <c r="D362" s="221">
        <f>D363</f>
        <v>27.49</v>
      </c>
      <c r="E362" s="201">
        <f t="shared" si="21"/>
        <v>0.18085526315789474</v>
      </c>
    </row>
    <row r="363" spans="1:5" ht="13.2" x14ac:dyDescent="0.25">
      <c r="A363" s="215">
        <v>37</v>
      </c>
      <c r="B363" s="409" t="s">
        <v>343</v>
      </c>
      <c r="C363" s="280">
        <v>15200</v>
      </c>
      <c r="D363" s="221">
        <f>D364</f>
        <v>27.49</v>
      </c>
      <c r="E363" s="201">
        <f t="shared" si="21"/>
        <v>0.18085526315789474</v>
      </c>
    </row>
    <row r="364" spans="1:5" ht="13.2" x14ac:dyDescent="0.25">
      <c r="A364" s="215">
        <v>3722</v>
      </c>
      <c r="B364" s="409" t="s">
        <v>161</v>
      </c>
      <c r="C364" s="280"/>
      <c r="D364" s="221">
        <v>27.49</v>
      </c>
      <c r="E364" s="201"/>
    </row>
    <row r="365" spans="1:5" ht="13.2" x14ac:dyDescent="0.25">
      <c r="A365" s="497" t="s">
        <v>272</v>
      </c>
      <c r="B365" s="498"/>
      <c r="C365" s="276">
        <f>C366</f>
        <v>6060</v>
      </c>
      <c r="D365" s="276">
        <f>D366</f>
        <v>3096.86</v>
      </c>
      <c r="E365" s="201">
        <f t="shared" si="19"/>
        <v>51.103300330033008</v>
      </c>
    </row>
    <row r="366" spans="1:5" ht="13.2" x14ac:dyDescent="0.25">
      <c r="A366" s="501" t="s">
        <v>369</v>
      </c>
      <c r="B366" s="501"/>
      <c r="C366" s="206">
        <f>C367</f>
        <v>6060</v>
      </c>
      <c r="D366" s="206">
        <f>D368+D375</f>
        <v>3096.86</v>
      </c>
      <c r="E366" s="201">
        <f t="shared" si="19"/>
        <v>51.103300330033008</v>
      </c>
    </row>
    <row r="367" spans="1:5" ht="13.2" x14ac:dyDescent="0.25">
      <c r="A367" s="203">
        <v>3</v>
      </c>
      <c r="B367" s="203" t="s">
        <v>24</v>
      </c>
      <c r="C367" s="222">
        <f>C368+C375</f>
        <v>6060</v>
      </c>
      <c r="D367" s="222">
        <v>0</v>
      </c>
      <c r="E367" s="201">
        <f t="shared" si="19"/>
        <v>0</v>
      </c>
    </row>
    <row r="368" spans="1:5" ht="13.2" x14ac:dyDescent="0.25">
      <c r="A368" s="203">
        <v>31</v>
      </c>
      <c r="B368" s="203" t="s">
        <v>9</v>
      </c>
      <c r="C368" s="222">
        <v>5200</v>
      </c>
      <c r="D368" s="222">
        <f>D369+D373+D371</f>
        <v>2913.42</v>
      </c>
      <c r="E368" s="201">
        <f t="shared" si="19"/>
        <v>56.027307692307694</v>
      </c>
    </row>
    <row r="369" spans="1:5" ht="13.2" x14ac:dyDescent="0.25">
      <c r="A369" s="203">
        <v>311</v>
      </c>
      <c r="B369" s="203" t="s">
        <v>37</v>
      </c>
      <c r="C369" s="222">
        <f t="shared" ref="C369:D369" si="22">C370</f>
        <v>0</v>
      </c>
      <c r="D369" s="222">
        <f t="shared" si="22"/>
        <v>2523.5700000000002</v>
      </c>
      <c r="E369" s="201"/>
    </row>
    <row r="370" spans="1:5" ht="13.2" x14ac:dyDescent="0.25">
      <c r="A370" s="215">
        <v>3111</v>
      </c>
      <c r="B370" s="215" t="s">
        <v>57</v>
      </c>
      <c r="C370" s="221"/>
      <c r="D370" s="221">
        <v>2523.5700000000002</v>
      </c>
      <c r="E370" s="201"/>
    </row>
    <row r="371" spans="1:5" ht="13.2" x14ac:dyDescent="0.25">
      <c r="A371" s="207">
        <v>312</v>
      </c>
      <c r="B371" s="207" t="s">
        <v>224</v>
      </c>
      <c r="C371" s="222"/>
      <c r="D371" s="222">
        <f t="shared" ref="D371" si="23">D372</f>
        <v>100</v>
      </c>
      <c r="E371" s="201"/>
    </row>
    <row r="372" spans="1:5" ht="13.2" x14ac:dyDescent="0.25">
      <c r="A372" s="204">
        <v>3121</v>
      </c>
      <c r="B372" s="204" t="s">
        <v>224</v>
      </c>
      <c r="C372" s="221"/>
      <c r="D372" s="221">
        <v>100</v>
      </c>
      <c r="E372" s="201"/>
    </row>
    <row r="373" spans="1:5" ht="13.2" x14ac:dyDescent="0.25">
      <c r="A373" s="207">
        <v>313</v>
      </c>
      <c r="B373" s="207" t="s">
        <v>38</v>
      </c>
      <c r="C373" s="222"/>
      <c r="D373" s="222">
        <f t="shared" ref="D373" si="24">D374</f>
        <v>289.85000000000002</v>
      </c>
      <c r="E373" s="201"/>
    </row>
    <row r="374" spans="1:5" ht="13.2" x14ac:dyDescent="0.25">
      <c r="A374" s="204">
        <v>3132</v>
      </c>
      <c r="B374" s="204" t="s">
        <v>247</v>
      </c>
      <c r="C374" s="221"/>
      <c r="D374" s="221">
        <v>289.85000000000002</v>
      </c>
      <c r="E374" s="201"/>
    </row>
    <row r="375" spans="1:5" ht="13.2" x14ac:dyDescent="0.25">
      <c r="A375" s="207">
        <v>32</v>
      </c>
      <c r="B375" s="207" t="s">
        <v>10</v>
      </c>
      <c r="C375" s="222">
        <v>860</v>
      </c>
      <c r="D375" s="222">
        <f t="shared" ref="D375" si="25">D376</f>
        <v>183.44</v>
      </c>
      <c r="E375" s="201">
        <f t="shared" si="19"/>
        <v>21.330232558139535</v>
      </c>
    </row>
    <row r="376" spans="1:5" ht="13.2" x14ac:dyDescent="0.25">
      <c r="A376" s="207">
        <v>321</v>
      </c>
      <c r="B376" s="207" t="s">
        <v>40</v>
      </c>
      <c r="C376" s="222"/>
      <c r="D376" s="222">
        <f t="shared" ref="D376" si="26">D377+D378</f>
        <v>183.44</v>
      </c>
      <c r="E376" s="201"/>
    </row>
    <row r="377" spans="1:5" ht="12.75" customHeight="1" x14ac:dyDescent="0.25">
      <c r="A377" s="204">
        <v>3211</v>
      </c>
      <c r="B377" s="204" t="s">
        <v>61</v>
      </c>
      <c r="C377" s="221"/>
      <c r="D377" s="221">
        <v>0</v>
      </c>
      <c r="E377" s="201"/>
    </row>
    <row r="378" spans="1:5" ht="13.2" x14ac:dyDescent="0.25">
      <c r="A378" s="204">
        <v>3212</v>
      </c>
      <c r="B378" s="204" t="s">
        <v>251</v>
      </c>
      <c r="C378" s="221"/>
      <c r="D378" s="221">
        <v>183.44</v>
      </c>
      <c r="E378" s="201"/>
    </row>
    <row r="379" spans="1:5" ht="13.2" x14ac:dyDescent="0.25">
      <c r="A379" s="501" t="s">
        <v>271</v>
      </c>
      <c r="B379" s="501"/>
      <c r="C379" s="206">
        <f>C380+C384</f>
        <v>0</v>
      </c>
      <c r="D379" s="206">
        <f t="shared" ref="D379" si="27">D380</f>
        <v>0</v>
      </c>
      <c r="E379" s="201"/>
    </row>
    <row r="380" spans="1:5" ht="13.2" x14ac:dyDescent="0.25">
      <c r="A380" s="207">
        <v>3</v>
      </c>
      <c r="B380" s="207" t="s">
        <v>24</v>
      </c>
      <c r="C380" s="222"/>
      <c r="D380" s="222">
        <f>D381</f>
        <v>0</v>
      </c>
      <c r="E380" s="201"/>
    </row>
    <row r="381" spans="1:5" ht="13.2" x14ac:dyDescent="0.25">
      <c r="A381" s="207">
        <v>32</v>
      </c>
      <c r="B381" s="207" t="s">
        <v>10</v>
      </c>
      <c r="C381" s="222"/>
      <c r="D381" s="222">
        <f>D382</f>
        <v>0</v>
      </c>
      <c r="E381" s="201"/>
    </row>
    <row r="382" spans="1:5" ht="13.2" x14ac:dyDescent="0.25">
      <c r="A382" s="207">
        <v>322</v>
      </c>
      <c r="B382" s="207" t="s">
        <v>229</v>
      </c>
      <c r="C382" s="222" t="s">
        <v>208</v>
      </c>
      <c r="D382" s="222">
        <f>D383</f>
        <v>0</v>
      </c>
      <c r="E382" s="201"/>
    </row>
    <row r="383" spans="1:5" ht="13.2" x14ac:dyDescent="0.25">
      <c r="A383" s="229">
        <v>3222</v>
      </c>
      <c r="B383" s="229" t="s">
        <v>245</v>
      </c>
      <c r="C383" s="275" t="s">
        <v>208</v>
      </c>
      <c r="D383" s="275">
        <v>0</v>
      </c>
      <c r="E383" s="201"/>
    </row>
    <row r="384" spans="1:5" ht="13.2" x14ac:dyDescent="0.25">
      <c r="A384" s="207"/>
      <c r="B384" s="240"/>
      <c r="C384" s="222"/>
      <c r="D384" s="222"/>
      <c r="E384" s="201"/>
    </row>
    <row r="385" spans="1:5" ht="13.2" x14ac:dyDescent="0.25">
      <c r="A385" s="204"/>
      <c r="B385" s="216"/>
      <c r="C385" s="221"/>
      <c r="D385" s="221"/>
      <c r="E385" s="201"/>
    </row>
    <row r="386" spans="1:5" ht="13.2" x14ac:dyDescent="0.25">
      <c r="A386" s="501" t="s">
        <v>372</v>
      </c>
      <c r="B386" s="501"/>
      <c r="C386" s="206"/>
      <c r="D386" s="206">
        <f>D387</f>
        <v>1550</v>
      </c>
      <c r="E386" s="201"/>
    </row>
    <row r="387" spans="1:5" ht="13.2" x14ac:dyDescent="0.25">
      <c r="A387" s="497" t="s">
        <v>272</v>
      </c>
      <c r="B387" s="498"/>
      <c r="C387" s="276"/>
      <c r="D387" s="276">
        <f>D388+D401+D408</f>
        <v>1550</v>
      </c>
      <c r="E387" s="201"/>
    </row>
    <row r="388" spans="1:5" ht="13.2" x14ac:dyDescent="0.25">
      <c r="A388" s="213">
        <v>4</v>
      </c>
      <c r="B388" s="214" t="s">
        <v>14</v>
      </c>
      <c r="C388" s="222">
        <f>C389</f>
        <v>0</v>
      </c>
      <c r="D388" s="222">
        <f>D389</f>
        <v>1550</v>
      </c>
      <c r="E388" s="201"/>
    </row>
    <row r="389" spans="1:5" ht="24" x14ac:dyDescent="0.25">
      <c r="A389" s="213">
        <v>42</v>
      </c>
      <c r="B389" s="241" t="s">
        <v>15</v>
      </c>
      <c r="C389" s="222"/>
      <c r="D389" s="222">
        <f>D390+D392+D395+D398</f>
        <v>1550</v>
      </c>
      <c r="E389" s="201"/>
    </row>
    <row r="390" spans="1:5" ht="13.2" x14ac:dyDescent="0.25">
      <c r="A390" s="215">
        <v>421</v>
      </c>
      <c r="B390" s="409" t="s">
        <v>320</v>
      </c>
      <c r="C390" s="280"/>
      <c r="D390" s="221">
        <f>D391</f>
        <v>1550</v>
      </c>
      <c r="E390" s="201"/>
    </row>
    <row r="391" spans="1:5" ht="13.2" x14ac:dyDescent="0.25">
      <c r="A391" s="215">
        <v>4212</v>
      </c>
      <c r="B391" s="409" t="s">
        <v>322</v>
      </c>
      <c r="C391" s="280"/>
      <c r="D391" s="221">
        <v>1550</v>
      </c>
      <c r="E391" s="201"/>
    </row>
    <row r="392" spans="1:5" ht="13.2" x14ac:dyDescent="0.25">
      <c r="A392" s="215">
        <v>422</v>
      </c>
      <c r="B392" s="409" t="s">
        <v>36</v>
      </c>
      <c r="C392" s="280"/>
      <c r="D392" s="221">
        <f>D393+D394</f>
        <v>0</v>
      </c>
      <c r="E392" s="201"/>
    </row>
    <row r="393" spans="1:5" ht="13.2" x14ac:dyDescent="0.25">
      <c r="A393" s="215">
        <v>4221</v>
      </c>
      <c r="B393" s="409" t="s">
        <v>87</v>
      </c>
      <c r="C393" s="280"/>
      <c r="D393" s="221">
        <v>0</v>
      </c>
      <c r="E393" s="201"/>
    </row>
    <row r="394" spans="1:5" ht="13.2" x14ac:dyDescent="0.25">
      <c r="A394" s="215">
        <v>4227</v>
      </c>
      <c r="B394" s="409" t="s">
        <v>166</v>
      </c>
      <c r="C394" s="280"/>
      <c r="D394" s="221">
        <v>0</v>
      </c>
      <c r="E394" s="201"/>
    </row>
    <row r="395" spans="1:5" ht="13.2" x14ac:dyDescent="0.25">
      <c r="A395" s="225"/>
      <c r="B395" s="225"/>
      <c r="C395" s="224"/>
      <c r="D395" s="224"/>
    </row>
    <row r="396" spans="1:5" ht="13.2" x14ac:dyDescent="0.25">
      <c r="A396" s="225"/>
      <c r="B396" s="225"/>
      <c r="C396" s="224" t="s">
        <v>393</v>
      </c>
      <c r="D396" s="224"/>
    </row>
    <row r="397" spans="1:5" ht="13.2" x14ac:dyDescent="0.25">
      <c r="A397" s="225"/>
      <c r="B397" s="225"/>
      <c r="C397" s="224" t="s">
        <v>394</v>
      </c>
      <c r="D397" s="224"/>
    </row>
    <row r="398" spans="1:5" ht="13.2" x14ac:dyDescent="0.25">
      <c r="A398" s="225"/>
      <c r="B398" s="225"/>
      <c r="C398" s="224"/>
      <c r="D398" s="224"/>
    </row>
    <row r="399" spans="1:5" ht="13.2" x14ac:dyDescent="0.25">
      <c r="A399" s="225"/>
      <c r="B399" s="225"/>
      <c r="C399" s="224"/>
      <c r="D399" s="224"/>
    </row>
    <row r="400" spans="1:5" ht="13.2" x14ac:dyDescent="0.25">
      <c r="A400" s="225"/>
      <c r="B400" s="225"/>
      <c r="C400" s="224"/>
      <c r="D400" s="224"/>
    </row>
    <row r="401" spans="1:4" ht="13.2" x14ac:dyDescent="0.25">
      <c r="A401" s="225"/>
      <c r="B401" s="225"/>
      <c r="C401" s="224"/>
      <c r="D401" s="224"/>
    </row>
    <row r="402" spans="1:4" ht="13.2" x14ac:dyDescent="0.25">
      <c r="A402" s="225"/>
      <c r="B402" s="225"/>
      <c r="C402" s="224"/>
      <c r="D402" s="224"/>
    </row>
    <row r="403" spans="1:4" ht="13.2" x14ac:dyDescent="0.25">
      <c r="A403" s="225"/>
      <c r="B403" s="225"/>
      <c r="C403" s="224"/>
      <c r="D403" s="224"/>
    </row>
    <row r="404" spans="1:4" ht="13.2" x14ac:dyDescent="0.25">
      <c r="A404" s="225"/>
      <c r="B404" s="225"/>
      <c r="C404" s="224"/>
      <c r="D404" s="224"/>
    </row>
    <row r="405" spans="1:4" ht="13.2" x14ac:dyDescent="0.25">
      <c r="A405" s="225"/>
      <c r="B405" s="225"/>
      <c r="C405" s="224"/>
      <c r="D405" s="224"/>
    </row>
    <row r="406" spans="1:4" ht="13.2" x14ac:dyDescent="0.25">
      <c r="A406" s="225"/>
      <c r="B406" s="225"/>
      <c r="C406" s="224"/>
      <c r="D406" s="224"/>
    </row>
    <row r="407" spans="1:4" ht="13.2" x14ac:dyDescent="0.25">
      <c r="A407" s="225"/>
      <c r="B407" s="225"/>
      <c r="C407" s="224"/>
      <c r="D407" s="224"/>
    </row>
    <row r="408" spans="1:4" ht="13.2" x14ac:dyDescent="0.25">
      <c r="A408" s="225"/>
      <c r="B408" s="225"/>
      <c r="C408" s="224"/>
      <c r="D408" s="224"/>
    </row>
    <row r="409" spans="1:4" ht="13.2" x14ac:dyDescent="0.25">
      <c r="A409" s="225"/>
      <c r="B409" s="225"/>
      <c r="C409" s="224"/>
      <c r="D409" s="224"/>
    </row>
    <row r="410" spans="1:4" ht="13.2" x14ac:dyDescent="0.25">
      <c r="A410" s="225"/>
      <c r="B410" s="225"/>
      <c r="C410" s="224"/>
      <c r="D410" s="224"/>
    </row>
    <row r="411" spans="1:4" ht="13.2" x14ac:dyDescent="0.25">
      <c r="A411" s="225"/>
      <c r="B411" s="225"/>
      <c r="C411" s="224"/>
      <c r="D411" s="224"/>
    </row>
    <row r="412" spans="1:4" ht="13.2" x14ac:dyDescent="0.25">
      <c r="A412" s="225"/>
      <c r="B412" s="225"/>
      <c r="C412" s="224"/>
      <c r="D412" s="224"/>
    </row>
    <row r="413" spans="1:4" ht="13.2" x14ac:dyDescent="0.25">
      <c r="A413" s="225"/>
      <c r="B413" s="225"/>
      <c r="C413" s="224"/>
      <c r="D413" s="224"/>
    </row>
    <row r="414" spans="1:4" ht="13.2" x14ac:dyDescent="0.25">
      <c r="A414" s="225"/>
      <c r="B414" s="225"/>
      <c r="C414" s="224"/>
      <c r="D414" s="224"/>
    </row>
    <row r="415" spans="1:4" ht="13.2" x14ac:dyDescent="0.25">
      <c r="A415" s="225"/>
      <c r="B415" s="225"/>
      <c r="C415" s="224"/>
      <c r="D415" s="224"/>
    </row>
    <row r="416" spans="1:4" ht="13.2" x14ac:dyDescent="0.25">
      <c r="A416" s="225"/>
      <c r="B416" s="225"/>
      <c r="C416" s="224"/>
      <c r="D416" s="224"/>
    </row>
    <row r="417" spans="1:4" ht="13.2" x14ac:dyDescent="0.25">
      <c r="A417" s="225"/>
      <c r="B417" s="225"/>
      <c r="C417" s="224"/>
      <c r="D417" s="224"/>
    </row>
    <row r="418" spans="1:4" ht="13.2" x14ac:dyDescent="0.25">
      <c r="A418" s="225"/>
      <c r="B418" s="225"/>
      <c r="C418" s="224"/>
      <c r="D418" s="224"/>
    </row>
    <row r="419" spans="1:4" ht="13.2" x14ac:dyDescent="0.25">
      <c r="A419" s="225"/>
      <c r="B419" s="225"/>
      <c r="C419" s="224"/>
      <c r="D419" s="224"/>
    </row>
    <row r="420" spans="1:4" ht="13.2" x14ac:dyDescent="0.25">
      <c r="A420" s="225"/>
      <c r="B420" s="225"/>
      <c r="C420" s="224"/>
      <c r="D420" s="224"/>
    </row>
    <row r="421" spans="1:4" ht="13.2" x14ac:dyDescent="0.25">
      <c r="A421" s="225"/>
      <c r="B421" s="225"/>
      <c r="C421" s="224"/>
      <c r="D421" s="224"/>
    </row>
    <row r="422" spans="1:4" ht="13.2" x14ac:dyDescent="0.25">
      <c r="A422" s="225"/>
      <c r="B422" s="225"/>
      <c r="C422" s="224"/>
      <c r="D422" s="224"/>
    </row>
    <row r="423" spans="1:4" ht="13.2" x14ac:dyDescent="0.25">
      <c r="A423" s="225"/>
      <c r="B423" s="225"/>
      <c r="C423" s="224"/>
      <c r="D423" s="224"/>
    </row>
    <row r="424" spans="1:4" ht="13.2" x14ac:dyDescent="0.25">
      <c r="A424" s="225"/>
      <c r="B424" s="225"/>
      <c r="C424" s="224"/>
      <c r="D424" s="224"/>
    </row>
    <row r="425" spans="1:4" ht="13.2" x14ac:dyDescent="0.25">
      <c r="A425" s="225"/>
      <c r="B425" s="225"/>
      <c r="C425" s="224"/>
      <c r="D425" s="224"/>
    </row>
    <row r="426" spans="1:4" ht="13.2" x14ac:dyDescent="0.25">
      <c r="A426" s="225"/>
      <c r="B426" s="225"/>
      <c r="C426" s="224"/>
      <c r="D426" s="224"/>
    </row>
    <row r="427" spans="1:4" ht="13.2" x14ac:dyDescent="0.25">
      <c r="A427" s="225"/>
      <c r="B427" s="225"/>
      <c r="C427" s="224"/>
      <c r="D427" s="224"/>
    </row>
    <row r="428" spans="1:4" ht="13.2" x14ac:dyDescent="0.25">
      <c r="A428" s="225"/>
      <c r="B428" s="225"/>
      <c r="C428" s="224"/>
      <c r="D428" s="224"/>
    </row>
    <row r="429" spans="1:4" ht="13.2" x14ac:dyDescent="0.25">
      <c r="A429" s="225"/>
      <c r="B429" s="225"/>
      <c r="C429" s="224"/>
      <c r="D429" s="224"/>
    </row>
    <row r="430" spans="1:4" ht="13.2" x14ac:dyDescent="0.25">
      <c r="A430" s="225"/>
      <c r="B430" s="225"/>
      <c r="C430" s="224"/>
      <c r="D430" s="224"/>
    </row>
    <row r="431" spans="1:4" ht="13.2" x14ac:dyDescent="0.25">
      <c r="A431" s="225"/>
      <c r="B431" s="225"/>
      <c r="C431" s="224"/>
      <c r="D431" s="224"/>
    </row>
    <row r="432" spans="1:4" ht="13.2" x14ac:dyDescent="0.25">
      <c r="A432" s="225"/>
      <c r="B432" s="225"/>
      <c r="C432" s="224"/>
      <c r="D432" s="224"/>
    </row>
    <row r="433" spans="1:5" ht="13.2" x14ac:dyDescent="0.25">
      <c r="A433" s="225"/>
      <c r="B433" s="225"/>
      <c r="C433" s="224"/>
      <c r="D433" s="224"/>
    </row>
    <row r="434" spans="1:5" ht="13.2" x14ac:dyDescent="0.25">
      <c r="A434" s="225"/>
      <c r="B434" s="225"/>
      <c r="C434" s="224"/>
      <c r="D434" s="224"/>
    </row>
    <row r="435" spans="1:5" ht="13.2" x14ac:dyDescent="0.25">
      <c r="A435" s="225"/>
      <c r="B435" s="225"/>
      <c r="C435" s="224"/>
      <c r="D435" s="224"/>
    </row>
    <row r="436" spans="1:5" ht="13.2" x14ac:dyDescent="0.25">
      <c r="A436" s="225"/>
      <c r="B436" s="225"/>
      <c r="C436" s="224"/>
      <c r="D436" s="224"/>
    </row>
    <row r="437" spans="1:5" ht="13.2" x14ac:dyDescent="0.25">
      <c r="A437" s="225"/>
      <c r="B437" s="225"/>
      <c r="C437" s="224"/>
      <c r="D437" s="224"/>
    </row>
    <row r="438" spans="1:5" ht="13.2" x14ac:dyDescent="0.25">
      <c r="A438" s="225"/>
      <c r="B438" s="225"/>
      <c r="C438" s="224"/>
      <c r="D438" s="224"/>
    </row>
    <row r="439" spans="1:5" ht="13.2" x14ac:dyDescent="0.25">
      <c r="A439" s="225"/>
      <c r="B439" s="225"/>
      <c r="C439" s="224"/>
      <c r="D439" s="224"/>
    </row>
    <row r="440" spans="1:5" ht="13.2" x14ac:dyDescent="0.25">
      <c r="A440" s="225"/>
      <c r="B440" s="225"/>
      <c r="C440" s="224"/>
      <c r="D440" s="224"/>
    </row>
    <row r="441" spans="1:5" ht="13.2" x14ac:dyDescent="0.25">
      <c r="A441" s="225"/>
      <c r="B441" s="225"/>
      <c r="C441" s="224"/>
      <c r="D441" s="224"/>
    </row>
    <row r="442" spans="1:5" ht="13.2" x14ac:dyDescent="0.25">
      <c r="A442" s="225"/>
      <c r="B442" s="225"/>
      <c r="C442" s="224"/>
      <c r="D442" s="224"/>
    </row>
    <row r="443" spans="1:5" ht="13.2" x14ac:dyDescent="0.25">
      <c r="A443" s="225"/>
      <c r="B443" s="225"/>
      <c r="C443" s="224"/>
      <c r="D443" s="224"/>
    </row>
    <row r="444" spans="1:5" ht="13.2" x14ac:dyDescent="0.25">
      <c r="A444" s="225"/>
      <c r="B444" s="225"/>
      <c r="C444" s="224"/>
      <c r="D444" s="224"/>
    </row>
    <row r="445" spans="1:5" ht="13.2" x14ac:dyDescent="0.25">
      <c r="A445" s="225"/>
      <c r="B445" s="225"/>
      <c r="C445" s="224"/>
      <c r="D445" s="224"/>
    </row>
    <row r="446" spans="1:5" ht="13.2" x14ac:dyDescent="0.25">
      <c r="A446" s="225"/>
      <c r="B446" s="225"/>
      <c r="C446" s="224"/>
      <c r="D446" s="224"/>
      <c r="E446"/>
    </row>
    <row r="447" spans="1:5" ht="13.2" x14ac:dyDescent="0.25">
      <c r="A447" s="225"/>
      <c r="B447" s="225"/>
      <c r="C447" s="224"/>
      <c r="D447" s="224"/>
      <c r="E447"/>
    </row>
    <row r="448" spans="1:5" ht="13.2" x14ac:dyDescent="0.25">
      <c r="A448" s="225"/>
      <c r="B448" s="225"/>
      <c r="C448" s="224"/>
      <c r="D448" s="224"/>
      <c r="E448"/>
    </row>
    <row r="449" spans="1:5" ht="13.2" x14ac:dyDescent="0.25">
      <c r="A449" s="225"/>
      <c r="B449" s="225"/>
      <c r="C449" s="224"/>
      <c r="D449" s="224"/>
      <c r="E449"/>
    </row>
    <row r="450" spans="1:5" ht="13.2" x14ac:dyDescent="0.25">
      <c r="A450" s="225"/>
      <c r="B450" s="225"/>
      <c r="C450" s="224"/>
      <c r="D450" s="224"/>
      <c r="E450"/>
    </row>
    <row r="451" spans="1:5" ht="13.2" x14ac:dyDescent="0.25">
      <c r="A451" s="225"/>
      <c r="B451" s="225"/>
      <c r="C451" s="224"/>
      <c r="D451" s="224"/>
      <c r="E451"/>
    </row>
    <row r="452" spans="1:5" ht="13.2" x14ac:dyDescent="0.25">
      <c r="A452" s="225"/>
      <c r="B452" s="225"/>
      <c r="C452" s="224"/>
      <c r="D452" s="224"/>
      <c r="E452"/>
    </row>
    <row r="453" spans="1:5" ht="13.2" x14ac:dyDescent="0.25">
      <c r="A453" s="225"/>
      <c r="B453" s="225"/>
      <c r="C453" s="224"/>
      <c r="D453" s="224"/>
      <c r="E453"/>
    </row>
    <row r="454" spans="1:5" ht="13.2" x14ac:dyDescent="0.25">
      <c r="A454" s="225"/>
      <c r="B454" s="225"/>
      <c r="C454" s="224"/>
      <c r="D454" s="224"/>
      <c r="E454"/>
    </row>
    <row r="455" spans="1:5" ht="13.2" x14ac:dyDescent="0.25">
      <c r="A455" s="225"/>
      <c r="B455" s="225"/>
      <c r="C455" s="224"/>
      <c r="D455" s="224"/>
      <c r="E455"/>
    </row>
    <row r="456" spans="1:5" ht="13.2" x14ac:dyDescent="0.25">
      <c r="A456" s="225"/>
      <c r="B456" s="225"/>
      <c r="C456" s="224"/>
      <c r="D456" s="224"/>
      <c r="E456"/>
    </row>
    <row r="457" spans="1:5" ht="13.2" x14ac:dyDescent="0.25">
      <c r="A457" s="225"/>
      <c r="B457" s="225"/>
      <c r="C457" s="224"/>
      <c r="D457" s="224"/>
      <c r="E457"/>
    </row>
    <row r="458" spans="1:5" ht="13.2" x14ac:dyDescent="0.25">
      <c r="A458" s="225"/>
      <c r="B458" s="225"/>
      <c r="C458" s="224"/>
      <c r="D458" s="224"/>
      <c r="E458"/>
    </row>
    <row r="459" spans="1:5" ht="13.2" x14ac:dyDescent="0.25">
      <c r="A459" s="225"/>
      <c r="B459" s="225"/>
      <c r="C459" s="224"/>
      <c r="D459" s="224"/>
      <c r="E459"/>
    </row>
    <row r="460" spans="1:5" ht="13.2" x14ac:dyDescent="0.25">
      <c r="A460" s="225"/>
      <c r="B460" s="225"/>
      <c r="C460" s="224"/>
      <c r="D460" s="224"/>
      <c r="E460"/>
    </row>
    <row r="461" spans="1:5" ht="13.2" x14ac:dyDescent="0.25">
      <c r="A461" s="225"/>
      <c r="B461" s="225"/>
      <c r="C461" s="224"/>
      <c r="D461" s="224"/>
      <c r="E461"/>
    </row>
    <row r="462" spans="1:5" ht="13.2" x14ac:dyDescent="0.25">
      <c r="A462" s="225"/>
      <c r="B462" s="225"/>
      <c r="C462" s="224"/>
      <c r="D462" s="224"/>
      <c r="E462"/>
    </row>
    <row r="463" spans="1:5" ht="13.2" x14ac:dyDescent="0.25">
      <c r="A463" s="225"/>
      <c r="B463" s="225"/>
      <c r="C463" s="224"/>
      <c r="D463" s="224"/>
      <c r="E463"/>
    </row>
    <row r="464" spans="1:5" ht="13.2" x14ac:dyDescent="0.25">
      <c r="A464" s="225"/>
      <c r="B464" s="225"/>
      <c r="C464" s="224"/>
      <c r="D464" s="224"/>
      <c r="E464"/>
    </row>
    <row r="465" spans="1:5" ht="13.2" x14ac:dyDescent="0.25">
      <c r="A465" s="225"/>
      <c r="B465" s="225"/>
      <c r="C465" s="224"/>
      <c r="D465" s="224"/>
      <c r="E465"/>
    </row>
    <row r="466" spans="1:5" ht="13.2" x14ac:dyDescent="0.25">
      <c r="A466" s="225"/>
      <c r="B466" s="225"/>
      <c r="C466" s="224"/>
      <c r="D466" s="224"/>
      <c r="E466"/>
    </row>
    <row r="467" spans="1:5" ht="13.2" x14ac:dyDescent="0.25">
      <c r="A467" s="225"/>
      <c r="B467" s="225"/>
      <c r="C467" s="224"/>
      <c r="D467" s="224"/>
      <c r="E467"/>
    </row>
    <row r="468" spans="1:5" ht="13.2" x14ac:dyDescent="0.25">
      <c r="A468" s="225"/>
      <c r="B468" s="225"/>
      <c r="C468" s="224"/>
      <c r="D468" s="224"/>
      <c r="E468"/>
    </row>
    <row r="469" spans="1:5" ht="13.2" x14ac:dyDescent="0.25">
      <c r="A469" s="225"/>
      <c r="B469" s="225"/>
      <c r="C469" s="224"/>
      <c r="D469" s="224"/>
      <c r="E469"/>
    </row>
    <row r="470" spans="1:5" ht="13.2" x14ac:dyDescent="0.25">
      <c r="A470" s="225"/>
      <c r="B470" s="225"/>
      <c r="C470" s="224"/>
      <c r="D470" s="224"/>
      <c r="E470"/>
    </row>
    <row r="471" spans="1:5" ht="13.2" x14ac:dyDescent="0.25">
      <c r="A471" s="225"/>
      <c r="B471" s="225"/>
      <c r="C471" s="224"/>
      <c r="D471" s="224"/>
      <c r="E471"/>
    </row>
    <row r="472" spans="1:5" ht="13.2" x14ac:dyDescent="0.25">
      <c r="A472" s="225"/>
      <c r="B472" s="225"/>
      <c r="C472" s="224"/>
      <c r="D472" s="224"/>
      <c r="E472"/>
    </row>
    <row r="473" spans="1:5" ht="13.2" x14ac:dyDescent="0.25">
      <c r="A473" s="225"/>
      <c r="B473" s="225"/>
      <c r="C473" s="224"/>
      <c r="D473" s="224"/>
      <c r="E473"/>
    </row>
    <row r="474" spans="1:5" ht="13.2" x14ac:dyDescent="0.25">
      <c r="A474" s="225"/>
      <c r="B474" s="225"/>
      <c r="C474" s="224"/>
      <c r="D474" s="224"/>
      <c r="E474"/>
    </row>
    <row r="475" spans="1:5" ht="13.2" x14ac:dyDescent="0.25">
      <c r="A475" s="225"/>
      <c r="B475" s="225"/>
      <c r="C475" s="224"/>
      <c r="D475" s="224"/>
      <c r="E475"/>
    </row>
    <row r="476" spans="1:5" ht="13.2" x14ac:dyDescent="0.25">
      <c r="A476" s="225"/>
      <c r="B476" s="225"/>
      <c r="C476" s="224"/>
      <c r="D476" s="224"/>
      <c r="E476"/>
    </row>
    <row r="477" spans="1:5" ht="13.2" x14ac:dyDescent="0.25">
      <c r="A477" s="225"/>
      <c r="B477" s="225"/>
      <c r="C477" s="224"/>
      <c r="D477" s="224"/>
      <c r="E477"/>
    </row>
    <row r="478" spans="1:5" ht="13.2" x14ac:dyDescent="0.25">
      <c r="A478" s="225"/>
      <c r="B478" s="225"/>
      <c r="C478" s="224"/>
      <c r="D478" s="224"/>
      <c r="E478"/>
    </row>
    <row r="479" spans="1:5" ht="13.2" x14ac:dyDescent="0.25">
      <c r="A479" s="225"/>
      <c r="B479" s="225"/>
      <c r="C479" s="224"/>
      <c r="D479" s="224"/>
      <c r="E479"/>
    </row>
    <row r="480" spans="1:5" ht="13.2" x14ac:dyDescent="0.25">
      <c r="A480" s="225"/>
      <c r="B480" s="225"/>
      <c r="C480" s="224"/>
      <c r="D480" s="224"/>
      <c r="E480"/>
    </row>
    <row r="481" spans="1:5" ht="13.2" x14ac:dyDescent="0.25">
      <c r="A481" s="225"/>
      <c r="B481" s="225"/>
      <c r="C481" s="224"/>
      <c r="D481" s="224"/>
      <c r="E481"/>
    </row>
    <row r="482" spans="1:5" ht="13.2" x14ac:dyDescent="0.25">
      <c r="A482" s="225"/>
      <c r="B482" s="225"/>
      <c r="C482" s="224"/>
      <c r="D482" s="224"/>
      <c r="E482"/>
    </row>
    <row r="483" spans="1:5" ht="13.2" x14ac:dyDescent="0.25">
      <c r="A483" s="225"/>
      <c r="B483" s="225"/>
      <c r="C483" s="224"/>
      <c r="D483" s="224"/>
      <c r="E483"/>
    </row>
    <row r="484" spans="1:5" ht="13.2" x14ac:dyDescent="0.25">
      <c r="A484" s="225"/>
      <c r="B484" s="225"/>
      <c r="C484" s="224"/>
      <c r="D484" s="224"/>
      <c r="E484"/>
    </row>
    <row r="485" spans="1:5" ht="13.2" x14ac:dyDescent="0.25">
      <c r="A485" s="225"/>
      <c r="B485" s="225"/>
      <c r="C485" s="224"/>
      <c r="D485" s="224"/>
      <c r="E485"/>
    </row>
    <row r="486" spans="1:5" ht="13.2" x14ac:dyDescent="0.25">
      <c r="A486" s="225"/>
      <c r="B486" s="225"/>
      <c r="C486" s="224"/>
      <c r="D486" s="224"/>
      <c r="E486"/>
    </row>
    <row r="487" spans="1:5" ht="13.2" x14ac:dyDescent="0.25">
      <c r="A487" s="225"/>
      <c r="B487" s="225"/>
      <c r="C487" s="224"/>
      <c r="D487" s="224"/>
      <c r="E487"/>
    </row>
    <row r="488" spans="1:5" ht="13.2" x14ac:dyDescent="0.25">
      <c r="A488" s="225"/>
      <c r="B488" s="225"/>
      <c r="C488" s="224"/>
      <c r="D488" s="224"/>
      <c r="E488"/>
    </row>
    <row r="489" spans="1:5" ht="13.2" x14ac:dyDescent="0.25">
      <c r="A489" s="225"/>
      <c r="B489" s="225"/>
      <c r="C489" s="224"/>
      <c r="D489" s="224"/>
      <c r="E489"/>
    </row>
    <row r="490" spans="1:5" ht="13.2" x14ac:dyDescent="0.25">
      <c r="A490" s="225"/>
      <c r="B490" s="225"/>
      <c r="C490" s="224"/>
      <c r="D490" s="224"/>
      <c r="E490"/>
    </row>
    <row r="491" spans="1:5" ht="13.2" x14ac:dyDescent="0.25">
      <c r="A491" s="225"/>
      <c r="B491" s="225"/>
      <c r="C491" s="224"/>
      <c r="D491" s="224"/>
      <c r="E491"/>
    </row>
    <row r="492" spans="1:5" ht="13.2" x14ac:dyDescent="0.25">
      <c r="A492" s="225"/>
      <c r="B492" s="225"/>
      <c r="C492" s="224"/>
      <c r="D492" s="224"/>
      <c r="E492"/>
    </row>
    <row r="493" spans="1:5" ht="13.2" x14ac:dyDescent="0.25">
      <c r="A493" s="225"/>
      <c r="B493" s="225"/>
      <c r="C493" s="224"/>
      <c r="D493" s="224"/>
      <c r="E493"/>
    </row>
    <row r="494" spans="1:5" ht="13.2" x14ac:dyDescent="0.25">
      <c r="A494" s="225"/>
      <c r="B494" s="225"/>
      <c r="C494" s="224"/>
      <c r="D494" s="224"/>
      <c r="E494"/>
    </row>
    <row r="495" spans="1:5" ht="13.2" x14ac:dyDescent="0.25">
      <c r="A495" s="225"/>
      <c r="B495" s="225"/>
      <c r="C495" s="224"/>
      <c r="D495" s="224"/>
      <c r="E495"/>
    </row>
    <row r="496" spans="1:5" ht="13.2" x14ac:dyDescent="0.25">
      <c r="A496" s="225"/>
      <c r="B496" s="225"/>
      <c r="C496" s="224"/>
      <c r="D496" s="224"/>
      <c r="E496"/>
    </row>
    <row r="497" spans="1:5" ht="13.2" x14ac:dyDescent="0.25">
      <c r="A497" s="225"/>
      <c r="B497" s="225"/>
      <c r="C497" s="224"/>
      <c r="D497" s="224"/>
      <c r="E497"/>
    </row>
    <row r="498" spans="1:5" ht="13.2" x14ac:dyDescent="0.25">
      <c r="A498" s="225"/>
      <c r="B498" s="225"/>
      <c r="C498" s="224"/>
      <c r="D498" s="224"/>
      <c r="E498"/>
    </row>
    <row r="499" spans="1:5" ht="13.2" x14ac:dyDescent="0.25">
      <c r="A499" s="225"/>
      <c r="B499" s="225"/>
      <c r="C499" s="224"/>
      <c r="D499" s="224"/>
      <c r="E499"/>
    </row>
    <row r="500" spans="1:5" ht="13.2" x14ac:dyDescent="0.25">
      <c r="A500" s="225"/>
      <c r="B500" s="225"/>
      <c r="C500" s="224"/>
      <c r="D500" s="224"/>
      <c r="E500"/>
    </row>
    <row r="501" spans="1:5" ht="13.2" x14ac:dyDescent="0.25">
      <c r="A501" s="225"/>
      <c r="B501" s="225"/>
      <c r="C501" s="224"/>
      <c r="D501" s="224"/>
      <c r="E501"/>
    </row>
    <row r="502" spans="1:5" ht="13.2" x14ac:dyDescent="0.25">
      <c r="A502" s="225"/>
      <c r="B502" s="225"/>
      <c r="C502" s="224"/>
      <c r="D502" s="224"/>
      <c r="E502"/>
    </row>
    <row r="503" spans="1:5" ht="13.2" x14ac:dyDescent="0.25">
      <c r="A503" s="225"/>
      <c r="B503" s="225"/>
      <c r="C503" s="224"/>
      <c r="D503" s="224"/>
      <c r="E503"/>
    </row>
    <row r="504" spans="1:5" ht="13.2" x14ac:dyDescent="0.25">
      <c r="A504" s="225"/>
      <c r="B504" s="225"/>
      <c r="C504" s="224"/>
      <c r="D504" s="224"/>
      <c r="E504"/>
    </row>
    <row r="505" spans="1:5" ht="13.2" x14ac:dyDescent="0.25">
      <c r="A505" s="225"/>
      <c r="B505" s="225"/>
      <c r="C505" s="224"/>
      <c r="D505" s="224"/>
      <c r="E505"/>
    </row>
    <row r="506" spans="1:5" ht="13.2" x14ac:dyDescent="0.25">
      <c r="A506" s="225"/>
      <c r="B506" s="225"/>
      <c r="C506" s="224"/>
      <c r="D506" s="224"/>
      <c r="E506"/>
    </row>
    <row r="507" spans="1:5" ht="13.2" x14ac:dyDescent="0.25">
      <c r="A507" s="225"/>
      <c r="B507" s="225"/>
      <c r="C507" s="224"/>
      <c r="D507" s="224"/>
      <c r="E507"/>
    </row>
    <row r="508" spans="1:5" ht="13.2" x14ac:dyDescent="0.25">
      <c r="A508" s="225"/>
      <c r="B508" s="225"/>
      <c r="C508" s="224"/>
      <c r="D508" s="224"/>
      <c r="E508"/>
    </row>
    <row r="509" spans="1:5" ht="13.2" x14ac:dyDescent="0.25">
      <c r="A509" s="225"/>
      <c r="B509" s="225"/>
      <c r="C509" s="224"/>
      <c r="D509" s="224"/>
      <c r="E509"/>
    </row>
    <row r="510" spans="1:5" ht="13.2" x14ac:dyDescent="0.25">
      <c r="A510" s="225"/>
      <c r="B510" s="225"/>
      <c r="C510" s="224"/>
      <c r="D510" s="224"/>
      <c r="E510"/>
    </row>
    <row r="511" spans="1:5" ht="13.2" x14ac:dyDescent="0.25">
      <c r="A511" s="225"/>
      <c r="B511" s="225"/>
      <c r="C511" s="224"/>
      <c r="D511" s="224"/>
      <c r="E511"/>
    </row>
    <row r="512" spans="1:5" ht="13.2" x14ac:dyDescent="0.25">
      <c r="A512" s="225"/>
      <c r="B512" s="225"/>
      <c r="C512" s="224"/>
      <c r="D512" s="224"/>
      <c r="E512"/>
    </row>
    <row r="513" spans="1:5" ht="13.2" x14ac:dyDescent="0.25">
      <c r="A513" s="225"/>
      <c r="B513" s="225"/>
      <c r="C513" s="224"/>
      <c r="D513" s="224"/>
      <c r="E513"/>
    </row>
    <row r="514" spans="1:5" ht="13.2" x14ac:dyDescent="0.25">
      <c r="A514" s="225"/>
      <c r="B514" s="225"/>
      <c r="C514" s="224"/>
      <c r="D514" s="224"/>
      <c r="E514"/>
    </row>
    <row r="515" spans="1:5" ht="13.2" x14ac:dyDescent="0.25">
      <c r="A515" s="225"/>
      <c r="B515" s="225"/>
      <c r="C515" s="224"/>
      <c r="D515" s="224"/>
      <c r="E515"/>
    </row>
    <row r="516" spans="1:5" ht="13.2" x14ac:dyDescent="0.25">
      <c r="A516" s="225"/>
      <c r="B516" s="225"/>
      <c r="C516" s="224"/>
      <c r="D516" s="224"/>
      <c r="E516"/>
    </row>
    <row r="517" spans="1:5" ht="13.2" x14ac:dyDescent="0.25">
      <c r="A517" s="225"/>
      <c r="B517" s="225"/>
      <c r="C517" s="224"/>
      <c r="D517" s="224"/>
      <c r="E517"/>
    </row>
    <row r="518" spans="1:5" ht="13.2" x14ac:dyDescent="0.25">
      <c r="A518" s="225"/>
      <c r="B518" s="225"/>
      <c r="C518" s="224"/>
      <c r="D518" s="224"/>
      <c r="E518"/>
    </row>
    <row r="519" spans="1:5" ht="13.2" x14ac:dyDescent="0.25">
      <c r="A519" s="225"/>
      <c r="B519" s="225"/>
      <c r="C519" s="224"/>
      <c r="D519" s="224"/>
      <c r="E519"/>
    </row>
    <row r="520" spans="1:5" ht="13.2" x14ac:dyDescent="0.25">
      <c r="A520" s="225"/>
      <c r="B520" s="225"/>
      <c r="C520" s="224"/>
      <c r="D520" s="224"/>
      <c r="E520"/>
    </row>
    <row r="521" spans="1:5" ht="13.2" x14ac:dyDescent="0.25">
      <c r="A521" s="225"/>
      <c r="B521" s="225"/>
      <c r="C521" s="224"/>
      <c r="D521" s="224"/>
      <c r="E521"/>
    </row>
    <row r="522" spans="1:5" ht="13.2" x14ac:dyDescent="0.25">
      <c r="A522" s="225"/>
      <c r="B522" s="225"/>
      <c r="C522" s="224"/>
      <c r="D522" s="224"/>
      <c r="E522"/>
    </row>
    <row r="523" spans="1:5" ht="13.2" x14ac:dyDescent="0.25">
      <c r="A523" s="225"/>
      <c r="B523" s="225"/>
      <c r="C523" s="224"/>
      <c r="D523" s="224"/>
      <c r="E523"/>
    </row>
    <row r="524" spans="1:5" ht="13.2" x14ac:dyDescent="0.25">
      <c r="A524" s="225"/>
      <c r="B524" s="225"/>
      <c r="C524" s="224"/>
      <c r="D524" s="224"/>
      <c r="E524"/>
    </row>
    <row r="525" spans="1:5" ht="13.2" x14ac:dyDescent="0.25">
      <c r="A525" s="225"/>
      <c r="B525" s="225"/>
      <c r="C525" s="224"/>
      <c r="D525" s="224"/>
      <c r="E525"/>
    </row>
    <row r="526" spans="1:5" ht="13.2" x14ac:dyDescent="0.25">
      <c r="A526" s="225"/>
      <c r="B526" s="225"/>
      <c r="C526" s="224"/>
      <c r="D526" s="224"/>
      <c r="E526"/>
    </row>
    <row r="527" spans="1:5" ht="13.2" x14ac:dyDescent="0.25">
      <c r="A527" s="225"/>
      <c r="B527" s="225"/>
      <c r="C527" s="224"/>
      <c r="D527" s="224"/>
      <c r="E527"/>
    </row>
    <row r="528" spans="1:5" ht="13.2" x14ac:dyDescent="0.25">
      <c r="A528" s="225"/>
      <c r="B528" s="225"/>
      <c r="C528" s="224"/>
      <c r="D528" s="224"/>
      <c r="E528"/>
    </row>
    <row r="529" spans="1:5" ht="13.2" x14ac:dyDescent="0.25">
      <c r="A529" s="225"/>
      <c r="B529" s="225"/>
      <c r="C529" s="224"/>
      <c r="D529" s="224"/>
      <c r="E529"/>
    </row>
  </sheetData>
  <mergeCells count="23">
    <mergeCell ref="A289:B289"/>
    <mergeCell ref="A386:B386"/>
    <mergeCell ref="A365:B365"/>
    <mergeCell ref="A295:B295"/>
    <mergeCell ref="A366:B366"/>
    <mergeCell ref="A379:B379"/>
    <mergeCell ref="A361:B361"/>
    <mergeCell ref="A387:B387"/>
    <mergeCell ref="A2:E2"/>
    <mergeCell ref="A7:B7"/>
    <mergeCell ref="A8:B8"/>
    <mergeCell ref="A9:B9"/>
    <mergeCell ref="A12:B12"/>
    <mergeCell ref="A53:B53"/>
    <mergeCell ref="A82:B82"/>
    <mergeCell ref="A115:B115"/>
    <mergeCell ref="A319:B319"/>
    <mergeCell ref="A163:B163"/>
    <mergeCell ref="A216:B216"/>
    <mergeCell ref="A248:B248"/>
    <mergeCell ref="A4:E4"/>
    <mergeCell ref="A5:E5"/>
    <mergeCell ref="A314:B314"/>
  </mergeCells>
  <phoneticPr fontId="27" type="noConversion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 </vt:lpstr>
      <vt:lpstr>Račun prihoda i rashoda</vt:lpstr>
      <vt:lpstr>Rashodi i prihodi prema izvoru</vt:lpstr>
      <vt:lpstr>Rashodi prema funkcijskoj k</vt:lpstr>
      <vt:lpstr>Račun financiranja</vt:lpstr>
      <vt:lpstr>Račun fin.prema izvorima f.</vt:lpstr>
      <vt:lpstr>Posebni dio</vt:lpstr>
      <vt:lpstr>'Posebni dio'!Podrucje_ispisa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Ured Ospregrada</cp:lastModifiedBy>
  <cp:lastPrinted>2024-07-18T18:04:58Z</cp:lastPrinted>
  <dcterms:created xsi:type="dcterms:W3CDTF">2022-08-26T07:26:16Z</dcterms:created>
  <dcterms:modified xsi:type="dcterms:W3CDTF">2024-07-22T11:13:26Z</dcterms:modified>
</cp:coreProperties>
</file>